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212"/>
  <workbookPr showInkAnnotation="0" codeName="ThisWorkbook" autoCompressPictures="0"/>
  <mc:AlternateContent xmlns:mc="http://schemas.openxmlformats.org/markup-compatibility/2006">
    <mc:Choice Requires="x15">
      <x15ac:absPath xmlns:x15ac="http://schemas.microsoft.com/office/spreadsheetml/2010/11/ac" url="/Users/christian/Library/Mobile Documents/com~apple~CloudDocs/COURS MÉRICI/Hiver 2021/Finance gaganante (430-853-ME)/Achalandage/"/>
    </mc:Choice>
  </mc:AlternateContent>
  <xr:revisionPtr revIDLastSave="0" documentId="8_{180607C5-1EB8-5E45-A3B0-02D0CA37D057}" xr6:coauthVersionLast="46" xr6:coauthVersionMax="46" xr10:uidLastSave="{00000000-0000-0000-0000-000000000000}"/>
  <bookViews>
    <workbookView xWindow="0" yWindow="460" windowWidth="38400" windowHeight="17240" tabRatio="728" activeTab="4" xr2:uid="{00000000-000D-0000-FFFF-FFFF00000000}"/>
  </bookViews>
  <sheets>
    <sheet name="Calendrier 2021" sheetId="3" r:id="rId1"/>
    <sheet name="Achalandage 2021" sheetId="1" r:id="rId2"/>
    <sheet name="% Occupation" sheetId="2" r:id="rId3"/>
    <sheet name="Formule pour le calcul D" sheetId="5" r:id="rId4"/>
    <sheet name="État des Résultats" sheetId="6" r:id="rId5"/>
    <sheet name="Coût marchandises vendues" sheetId="7" r:id="rId6"/>
  </sheets>
  <definedNames>
    <definedName name="image1" localSheetId="1">#REF!</definedName>
    <definedName name="image1" localSheetId="0">#REF!</definedName>
    <definedName name="image1" localSheetId="5">#REF!</definedName>
    <definedName name="image1" localSheetId="4">#REF!</definedName>
    <definedName name="image1" localSheetId="3">#REF!</definedName>
    <definedName name="image1">#REF!</definedName>
    <definedName name="image2" localSheetId="4">#REF!</definedName>
    <definedName name="image2" localSheetId="3">#REF!</definedName>
    <definedName name="image2">#REF!</definedName>
    <definedName name="_xlnm.Print_Area" localSheetId="5">'Coût marchandises vendues'!$B$2:$AP$37</definedName>
    <definedName name="_xlnm.Print_Area" localSheetId="4">'État des Résultats'!$C$2:$AQ$45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7" i="6" l="1"/>
  <c r="B10" i="7"/>
  <c r="B16" i="7"/>
  <c r="H12" i="7"/>
  <c r="K12" i="7"/>
  <c r="N12" i="7"/>
  <c r="Q12" i="7"/>
  <c r="T12" i="7"/>
  <c r="W12" i="7"/>
  <c r="Z12" i="7"/>
  <c r="AC12" i="7"/>
  <c r="AF12" i="7"/>
  <c r="AI12" i="7"/>
  <c r="T11" i="5"/>
  <c r="T21" i="5"/>
  <c r="T31" i="5"/>
  <c r="T41" i="5"/>
  <c r="T51" i="5"/>
  <c r="T61" i="5"/>
  <c r="T71" i="5"/>
  <c r="T81" i="5"/>
  <c r="T91" i="5"/>
  <c r="T101" i="5"/>
  <c r="T111" i="5"/>
  <c r="T121" i="5"/>
  <c r="T131" i="5"/>
  <c r="T141" i="5"/>
  <c r="AS11" i="6"/>
  <c r="AH11" i="5"/>
  <c r="AH21" i="5"/>
  <c r="AH31" i="5"/>
  <c r="AH41" i="5"/>
  <c r="AH51" i="5"/>
  <c r="AH61" i="5"/>
  <c r="AH71" i="5"/>
  <c r="AH81" i="5"/>
  <c r="AH91" i="5"/>
  <c r="AH101" i="5"/>
  <c r="AH111" i="5"/>
  <c r="AH121" i="5"/>
  <c r="AH131" i="5"/>
  <c r="AH141" i="5"/>
  <c r="AS12" i="6"/>
  <c r="AV11" i="5"/>
  <c r="AV21" i="5"/>
  <c r="AV31" i="5"/>
  <c r="AV41" i="5"/>
  <c r="AV51" i="5"/>
  <c r="AV61" i="5"/>
  <c r="AV71" i="5"/>
  <c r="AV81" i="5"/>
  <c r="AV91" i="5"/>
  <c r="AV101" i="5"/>
  <c r="AV111" i="5"/>
  <c r="AV121" i="5"/>
  <c r="AV131" i="5"/>
  <c r="AV141" i="5"/>
  <c r="AS13" i="6"/>
  <c r="AS14" i="6"/>
  <c r="AT12" i="6"/>
  <c r="F111" i="5"/>
  <c r="AI14" i="6"/>
  <c r="AI12" i="6"/>
  <c r="AH12" i="7"/>
  <c r="AH20" i="7"/>
  <c r="H11" i="7"/>
  <c r="K11" i="7"/>
  <c r="N11" i="7"/>
  <c r="AT11" i="6"/>
  <c r="F41" i="5"/>
  <c r="N14" i="6"/>
  <c r="N11" i="6"/>
  <c r="M11" i="7"/>
  <c r="M19" i="7"/>
  <c r="N12" i="6"/>
  <c r="M12" i="7"/>
  <c r="M18" i="7"/>
  <c r="AP9" i="7"/>
  <c r="AL9" i="7"/>
  <c r="AI9" i="7"/>
  <c r="AF9" i="7"/>
  <c r="AC9" i="7"/>
  <c r="Z9" i="7"/>
  <c r="W9" i="7"/>
  <c r="T9" i="7"/>
  <c r="Q9" i="7"/>
  <c r="N9" i="7"/>
  <c r="K9" i="7"/>
  <c r="H9" i="7"/>
  <c r="AO9" i="7"/>
  <c r="AK9" i="7"/>
  <c r="AH9" i="7"/>
  <c r="AE9" i="7"/>
  <c r="AB9" i="7"/>
  <c r="Y9" i="7"/>
  <c r="V9" i="7"/>
  <c r="S9" i="7"/>
  <c r="P9" i="7"/>
  <c r="M9" i="7"/>
  <c r="J9" i="7"/>
  <c r="G9" i="7"/>
  <c r="D9" i="7"/>
  <c r="E9" i="7"/>
  <c r="Q11" i="7"/>
  <c r="T11" i="7"/>
  <c r="W11" i="7"/>
  <c r="Z11" i="7"/>
  <c r="AC11" i="7"/>
  <c r="AF11" i="7"/>
  <c r="AI11" i="7"/>
  <c r="AL11" i="7"/>
  <c r="F121" i="5"/>
  <c r="AL14" i="6"/>
  <c r="AL11" i="6"/>
  <c r="AK11" i="7"/>
  <c r="AI11" i="6"/>
  <c r="AH11" i="7"/>
  <c r="F101" i="5"/>
  <c r="AF14" i="6"/>
  <c r="AF11" i="6"/>
  <c r="AE11" i="7"/>
  <c r="F91" i="5"/>
  <c r="AC14" i="6"/>
  <c r="AC11" i="6"/>
  <c r="AB11" i="7"/>
  <c r="F81" i="5"/>
  <c r="Z14" i="6"/>
  <c r="Z11" i="6"/>
  <c r="Y11" i="7"/>
  <c r="F71" i="5"/>
  <c r="W14" i="6"/>
  <c r="W11" i="6"/>
  <c r="V11" i="7"/>
  <c r="F61" i="5"/>
  <c r="T14" i="6"/>
  <c r="T11" i="6"/>
  <c r="S11" i="7"/>
  <c r="F51" i="5"/>
  <c r="Q14" i="6"/>
  <c r="Q11" i="6"/>
  <c r="P11" i="7"/>
  <c r="F31" i="5"/>
  <c r="K14" i="6"/>
  <c r="K11" i="6"/>
  <c r="J11" i="7"/>
  <c r="F21" i="5"/>
  <c r="H14" i="6"/>
  <c r="H11" i="6"/>
  <c r="G11" i="7"/>
  <c r="F11" i="5"/>
  <c r="E14" i="6"/>
  <c r="E11" i="6"/>
  <c r="D11" i="7"/>
  <c r="AO11" i="7"/>
  <c r="AL12" i="7"/>
  <c r="AL12" i="6"/>
  <c r="AK12" i="7"/>
  <c r="AF12" i="6"/>
  <c r="AE12" i="7"/>
  <c r="AC12" i="6"/>
  <c r="AB12" i="7"/>
  <c r="Z12" i="6"/>
  <c r="Y12" i="7"/>
  <c r="W12" i="6"/>
  <c r="V12" i="7"/>
  <c r="T12" i="6"/>
  <c r="S12" i="7"/>
  <c r="Q12" i="6"/>
  <c r="P12" i="7"/>
  <c r="K12" i="6"/>
  <c r="J12" i="7"/>
  <c r="H12" i="6"/>
  <c r="G12" i="7"/>
  <c r="E12" i="6"/>
  <c r="D12" i="7"/>
  <c r="AO12" i="7"/>
  <c r="H13" i="7"/>
  <c r="K13" i="7"/>
  <c r="N13" i="7"/>
  <c r="Q13" i="7"/>
  <c r="T13" i="7"/>
  <c r="W13" i="7"/>
  <c r="Z13" i="7"/>
  <c r="AC13" i="7"/>
  <c r="AF13" i="7"/>
  <c r="AI13" i="7"/>
  <c r="AL13" i="7"/>
  <c r="AT13" i="6"/>
  <c r="AL13" i="6"/>
  <c r="AK13" i="7"/>
  <c r="AI13" i="6"/>
  <c r="AH13" i="7"/>
  <c r="AF13" i="6"/>
  <c r="AE13" i="7"/>
  <c r="AC13" i="6"/>
  <c r="AB13" i="7"/>
  <c r="Z13" i="6"/>
  <c r="Y13" i="7"/>
  <c r="W13" i="6"/>
  <c r="V13" i="7"/>
  <c r="T13" i="6"/>
  <c r="S13" i="7"/>
  <c r="Q13" i="6"/>
  <c r="P13" i="7"/>
  <c r="N13" i="6"/>
  <c r="M13" i="7"/>
  <c r="K13" i="6"/>
  <c r="J13" i="7"/>
  <c r="H13" i="6"/>
  <c r="G13" i="7"/>
  <c r="E13" i="6"/>
  <c r="D13" i="7"/>
  <c r="AO13" i="7"/>
  <c r="AO14" i="7"/>
  <c r="B7" i="7"/>
  <c r="Q6" i="7" s="1"/>
  <c r="AK14" i="7"/>
  <c r="AH14" i="7"/>
  <c r="AE14" i="7"/>
  <c r="AF6" i="7"/>
  <c r="AB14" i="7"/>
  <c r="AC6" i="7"/>
  <c r="Y14" i="7"/>
  <c r="Z6" i="7"/>
  <c r="V14" i="7"/>
  <c r="W6" i="7"/>
  <c r="S14" i="7"/>
  <c r="T6" i="7"/>
  <c r="AH6" i="7"/>
  <c r="P14" i="7"/>
  <c r="M14" i="7"/>
  <c r="N6" i="7"/>
  <c r="J14" i="7"/>
  <c r="G14" i="7"/>
  <c r="H6" i="7"/>
  <c r="D14" i="7"/>
  <c r="E6" i="7"/>
  <c r="AO8" i="7"/>
  <c r="AK8" i="7"/>
  <c r="AH8" i="7"/>
  <c r="AE8" i="7"/>
  <c r="AB8" i="7"/>
  <c r="Y8" i="7"/>
  <c r="V8" i="7"/>
  <c r="S8" i="7"/>
  <c r="P8" i="7"/>
  <c r="M8" i="7"/>
  <c r="J8" i="7"/>
  <c r="G8" i="7"/>
  <c r="D8" i="7"/>
  <c r="B6" i="7"/>
  <c r="B13" i="7"/>
  <c r="B12" i="7"/>
  <c r="B11" i="7"/>
  <c r="AP14" i="6"/>
  <c r="AO22" i="7"/>
  <c r="AP22" i="7"/>
  <c r="AK22" i="7"/>
  <c r="AL22" i="7"/>
  <c r="AH22" i="7"/>
  <c r="AI22" i="7"/>
  <c r="AE22" i="7"/>
  <c r="AF22" i="7"/>
  <c r="AB22" i="7"/>
  <c r="AC22" i="7"/>
  <c r="Y22" i="7"/>
  <c r="Z22" i="7"/>
  <c r="V22" i="7"/>
  <c r="W22" i="7"/>
  <c r="S22" i="7"/>
  <c r="T22" i="7"/>
  <c r="P22" i="7"/>
  <c r="Q22" i="7"/>
  <c r="M22" i="7"/>
  <c r="N22" i="7"/>
  <c r="J22" i="7"/>
  <c r="K22" i="7"/>
  <c r="G22" i="7"/>
  <c r="H22" i="7"/>
  <c r="D22" i="7"/>
  <c r="E22" i="7"/>
  <c r="AO20" i="7"/>
  <c r="AP12" i="6"/>
  <c r="AP20" i="7"/>
  <c r="AK20" i="7"/>
  <c r="AL20" i="7"/>
  <c r="AI20" i="7"/>
  <c r="AE20" i="7"/>
  <c r="AF20" i="7"/>
  <c r="AB20" i="7"/>
  <c r="AC20" i="7"/>
  <c r="Y20" i="7"/>
  <c r="Z20" i="7"/>
  <c r="V20" i="7"/>
  <c r="W20" i="7"/>
  <c r="S20" i="7"/>
  <c r="T20" i="7"/>
  <c r="P20" i="7"/>
  <c r="Q20" i="7"/>
  <c r="M20" i="7"/>
  <c r="N20" i="7"/>
  <c r="J20" i="7"/>
  <c r="K20" i="7"/>
  <c r="G20" i="7"/>
  <c r="H20" i="7"/>
  <c r="D20" i="7"/>
  <c r="E20" i="7"/>
  <c r="AO19" i="7"/>
  <c r="AP11" i="6"/>
  <c r="AP19" i="7"/>
  <c r="AK19" i="7"/>
  <c r="AL19" i="7"/>
  <c r="AH19" i="7"/>
  <c r="AI19" i="7"/>
  <c r="AE19" i="7"/>
  <c r="AF19" i="7"/>
  <c r="AB19" i="7"/>
  <c r="AC19" i="7"/>
  <c r="Y19" i="7"/>
  <c r="Z19" i="7"/>
  <c r="V19" i="7"/>
  <c r="W19" i="7"/>
  <c r="S19" i="7"/>
  <c r="T19" i="7"/>
  <c r="P19" i="7"/>
  <c r="Q19" i="7"/>
  <c r="N19" i="7"/>
  <c r="J19" i="7"/>
  <c r="K19" i="7"/>
  <c r="G19" i="7"/>
  <c r="H19" i="7"/>
  <c r="D19" i="7"/>
  <c r="E19" i="7"/>
  <c r="AK18" i="7"/>
  <c r="AH18" i="7"/>
  <c r="AE18" i="7"/>
  <c r="AB18" i="7"/>
  <c r="Y18" i="7"/>
  <c r="V18" i="7"/>
  <c r="S18" i="7"/>
  <c r="P18" i="7"/>
  <c r="J18" i="7"/>
  <c r="G18" i="7"/>
  <c r="D18" i="7"/>
  <c r="AO18" i="7"/>
  <c r="AP18" i="7"/>
  <c r="AL18" i="7"/>
  <c r="AI18" i="7"/>
  <c r="AF18" i="7"/>
  <c r="AC18" i="7"/>
  <c r="Z18" i="7"/>
  <c r="W18" i="7"/>
  <c r="T18" i="7"/>
  <c r="Q18" i="7"/>
  <c r="N18" i="7"/>
  <c r="K18" i="7"/>
  <c r="H18" i="7"/>
  <c r="E18" i="7"/>
  <c r="AK16" i="7"/>
  <c r="AH16" i="7"/>
  <c r="AE16" i="7"/>
  <c r="AB16" i="7"/>
  <c r="Y16" i="7"/>
  <c r="V16" i="7"/>
  <c r="S16" i="7"/>
  <c r="P16" i="7"/>
  <c r="M16" i="7"/>
  <c r="J16" i="7"/>
  <c r="G16" i="7"/>
  <c r="D16" i="7"/>
  <c r="AO16" i="7"/>
  <c r="AP16" i="7"/>
  <c r="AP14" i="7"/>
  <c r="AT16" i="6"/>
  <c r="AL14" i="7"/>
  <c r="AI14" i="7"/>
  <c r="AF14" i="7"/>
  <c r="AC14" i="7"/>
  <c r="Z14" i="7"/>
  <c r="W14" i="7"/>
  <c r="T14" i="7"/>
  <c r="Q14" i="7"/>
  <c r="N14" i="7"/>
  <c r="K14" i="7"/>
  <c r="H14" i="7"/>
  <c r="E14" i="7"/>
  <c r="AP13" i="6"/>
  <c r="AP13" i="7"/>
  <c r="AP12" i="7"/>
  <c r="AP11" i="7"/>
  <c r="B4" i="7"/>
  <c r="B3" i="7"/>
  <c r="B2" i="7"/>
  <c r="AL16" i="7"/>
  <c r="AI16" i="7"/>
  <c r="AF16" i="7"/>
  <c r="AC16" i="7"/>
  <c r="Z16" i="7"/>
  <c r="W16" i="7"/>
  <c r="T16" i="7"/>
  <c r="Q16" i="7"/>
  <c r="N16" i="7"/>
  <c r="K16" i="7"/>
  <c r="H16" i="7"/>
  <c r="E16" i="7"/>
  <c r="B9" i="7"/>
  <c r="AO7" i="7"/>
  <c r="AK7" i="7"/>
  <c r="AH7" i="7"/>
  <c r="AE7" i="7"/>
  <c r="AB7" i="7"/>
  <c r="Y7" i="7"/>
  <c r="V7" i="7"/>
  <c r="S7" i="7"/>
  <c r="P7" i="7"/>
  <c r="M7" i="7"/>
  <c r="J7" i="7"/>
  <c r="G7" i="7"/>
  <c r="D7" i="7"/>
  <c r="AO6" i="7"/>
  <c r="G6" i="7"/>
  <c r="J6" i="7"/>
  <c r="M6" i="7"/>
  <c r="P6" i="7"/>
  <c r="S6" i="7"/>
  <c r="V6" i="7"/>
  <c r="Y6" i="7"/>
  <c r="AB6" i="7"/>
  <c r="AE6" i="7"/>
  <c r="AK6" i="7"/>
  <c r="BA131" i="5"/>
  <c r="AM131" i="5"/>
  <c r="Y131" i="5"/>
  <c r="K121" i="5"/>
  <c r="K111" i="5"/>
  <c r="K101" i="5"/>
  <c r="K91" i="5"/>
  <c r="K81" i="5"/>
  <c r="K71" i="5"/>
  <c r="K61" i="5"/>
  <c r="K51" i="5"/>
  <c r="K41" i="5"/>
  <c r="K31" i="5"/>
  <c r="K21" i="5"/>
  <c r="K11" i="5"/>
  <c r="B4" i="1"/>
  <c r="B3" i="1"/>
  <c r="B2" i="1"/>
  <c r="BC130" i="5"/>
  <c r="BA130" i="5"/>
  <c r="BC120" i="5"/>
  <c r="BA120" i="5"/>
  <c r="BC110" i="5"/>
  <c r="BA110" i="5"/>
  <c r="BC100" i="5"/>
  <c r="BA100" i="5"/>
  <c r="BC90" i="5"/>
  <c r="BA90" i="5"/>
  <c r="BC80" i="5"/>
  <c r="BA80" i="5"/>
  <c r="BC70" i="5"/>
  <c r="BA70" i="5"/>
  <c r="BC60" i="5"/>
  <c r="BA60" i="5"/>
  <c r="BC50" i="5"/>
  <c r="BA50" i="5"/>
  <c r="BC40" i="5"/>
  <c r="BA40" i="5"/>
  <c r="BC30" i="5"/>
  <c r="BA30" i="5"/>
  <c r="AX28" i="5"/>
  <c r="AX38" i="5"/>
  <c r="AX48" i="5"/>
  <c r="AX58" i="5"/>
  <c r="AX68" i="5"/>
  <c r="AX78" i="5"/>
  <c r="AX88" i="5"/>
  <c r="AX98" i="5"/>
  <c r="AX108" i="5"/>
  <c r="AX118" i="5"/>
  <c r="AV28" i="5"/>
  <c r="AV38" i="5"/>
  <c r="AV48" i="5"/>
  <c r="AV58" i="5"/>
  <c r="AV68" i="5"/>
  <c r="AV78" i="5"/>
  <c r="AV88" i="5"/>
  <c r="AV98" i="5"/>
  <c r="AV108" i="5"/>
  <c r="AV118" i="5"/>
  <c r="BC20" i="5"/>
  <c r="BA20" i="5"/>
  <c r="AX18" i="5"/>
  <c r="AV18" i="5"/>
  <c r="BC10" i="5"/>
  <c r="BA10" i="5"/>
  <c r="AO130" i="5"/>
  <c r="AM130" i="5"/>
  <c r="AO120" i="5"/>
  <c r="AM120" i="5"/>
  <c r="AO110" i="5"/>
  <c r="AM110" i="5"/>
  <c r="AO100" i="5"/>
  <c r="AM100" i="5"/>
  <c r="AO90" i="5"/>
  <c r="AM90" i="5"/>
  <c r="AO80" i="5"/>
  <c r="AM80" i="5"/>
  <c r="AO70" i="5"/>
  <c r="AM70" i="5"/>
  <c r="AO60" i="5"/>
  <c r="AM60" i="5"/>
  <c r="AO50" i="5"/>
  <c r="AM50" i="5"/>
  <c r="AO40" i="5"/>
  <c r="AM40" i="5"/>
  <c r="AO30" i="5"/>
  <c r="AM30" i="5"/>
  <c r="AJ28" i="5"/>
  <c r="AJ38" i="5"/>
  <c r="AJ48" i="5"/>
  <c r="AJ58" i="5"/>
  <c r="AJ68" i="5"/>
  <c r="AJ78" i="5"/>
  <c r="AJ88" i="5"/>
  <c r="AJ98" i="5"/>
  <c r="AJ108" i="5"/>
  <c r="AJ118" i="5"/>
  <c r="AH28" i="5"/>
  <c r="AH38" i="5"/>
  <c r="AH48" i="5"/>
  <c r="AH58" i="5"/>
  <c r="AH68" i="5"/>
  <c r="AH78" i="5"/>
  <c r="AH88" i="5"/>
  <c r="AH98" i="5"/>
  <c r="AH108" i="5"/>
  <c r="AH118" i="5"/>
  <c r="AO20" i="5"/>
  <c r="AM20" i="5"/>
  <c r="AJ18" i="5"/>
  <c r="AH18" i="5"/>
  <c r="AO10" i="5"/>
  <c r="AM10" i="5"/>
  <c r="AA130" i="5"/>
  <c r="Y130" i="5"/>
  <c r="AA120" i="5"/>
  <c r="Y120" i="5"/>
  <c r="AA110" i="5"/>
  <c r="Y110" i="5"/>
  <c r="AA100" i="5"/>
  <c r="Y100" i="5"/>
  <c r="AA90" i="5"/>
  <c r="Y90" i="5"/>
  <c r="AA80" i="5"/>
  <c r="Y80" i="5"/>
  <c r="AA70" i="5"/>
  <c r="Y70" i="5"/>
  <c r="AA60" i="5"/>
  <c r="Y60" i="5"/>
  <c r="AA50" i="5"/>
  <c r="Y50" i="5"/>
  <c r="AA40" i="5"/>
  <c r="Y40" i="5"/>
  <c r="AA30" i="5"/>
  <c r="Y30" i="5"/>
  <c r="V28" i="5"/>
  <c r="V38" i="5"/>
  <c r="V48" i="5"/>
  <c r="V58" i="5"/>
  <c r="V68" i="5"/>
  <c r="V78" i="5"/>
  <c r="V88" i="5"/>
  <c r="V98" i="5"/>
  <c r="V108" i="5"/>
  <c r="V118" i="5"/>
  <c r="T28" i="5"/>
  <c r="T38" i="5"/>
  <c r="T48" i="5"/>
  <c r="T58" i="5"/>
  <c r="T68" i="5"/>
  <c r="T78" i="5"/>
  <c r="T88" i="5"/>
  <c r="T98" i="5"/>
  <c r="T108" i="5"/>
  <c r="T118" i="5"/>
  <c r="AA20" i="5"/>
  <c r="Y20" i="5"/>
  <c r="V18" i="5"/>
  <c r="T18" i="5"/>
  <c r="AA10" i="5"/>
  <c r="Y10" i="5"/>
  <c r="H18" i="5"/>
  <c r="H28" i="5"/>
  <c r="H38" i="5"/>
  <c r="H48" i="5"/>
  <c r="H58" i="5"/>
  <c r="H68" i="5"/>
  <c r="H78" i="5"/>
  <c r="H88" i="5"/>
  <c r="H98" i="5"/>
  <c r="H108" i="5"/>
  <c r="H118" i="5"/>
  <c r="F118" i="5"/>
  <c r="F108" i="5"/>
  <c r="F98" i="5"/>
  <c r="F88" i="5"/>
  <c r="F78" i="5"/>
  <c r="F68" i="5"/>
  <c r="F58" i="5"/>
  <c r="F48" i="5"/>
  <c r="F38" i="5"/>
  <c r="F28" i="5"/>
  <c r="F18" i="5"/>
  <c r="B4" i="3"/>
  <c r="B3" i="3"/>
  <c r="B2" i="3"/>
  <c r="C391" i="1"/>
  <c r="C390" i="1"/>
  <c r="C389" i="1"/>
  <c r="C388" i="1"/>
  <c r="C387" i="1"/>
  <c r="C386" i="1"/>
  <c r="C385" i="1"/>
  <c r="C382" i="1"/>
  <c r="C381" i="1"/>
  <c r="C380" i="1"/>
  <c r="C379" i="1"/>
  <c r="C378" i="1"/>
  <c r="C377" i="1"/>
  <c r="C376" i="1"/>
  <c r="C373" i="1"/>
  <c r="C372" i="1"/>
  <c r="C371" i="1"/>
  <c r="C370" i="1"/>
  <c r="C369" i="1"/>
  <c r="C368" i="1"/>
  <c r="C367" i="1"/>
  <c r="C364" i="1"/>
  <c r="C363" i="1"/>
  <c r="C362" i="1"/>
  <c r="C361" i="1"/>
  <c r="C360" i="1"/>
  <c r="C359" i="1"/>
  <c r="C358" i="1"/>
  <c r="C355" i="1"/>
  <c r="C354" i="1"/>
  <c r="C353" i="1"/>
  <c r="C352" i="1"/>
  <c r="C351" i="1"/>
  <c r="C350" i="1"/>
  <c r="C349" i="1"/>
  <c r="C346" i="1"/>
  <c r="C345" i="1"/>
  <c r="C344" i="1"/>
  <c r="C343" i="1"/>
  <c r="C342" i="1"/>
  <c r="C341" i="1"/>
  <c r="C340" i="1"/>
  <c r="C337" i="1"/>
  <c r="C336" i="1"/>
  <c r="C335" i="1"/>
  <c r="C334" i="1"/>
  <c r="C333" i="1"/>
  <c r="C332" i="1"/>
  <c r="C331" i="1"/>
  <c r="C327" i="1"/>
  <c r="C326" i="1"/>
  <c r="C325" i="1"/>
  <c r="C324" i="1"/>
  <c r="C323" i="1"/>
  <c r="C322" i="1"/>
  <c r="C321" i="1"/>
  <c r="C318" i="1"/>
  <c r="C317" i="1"/>
  <c r="C316" i="1"/>
  <c r="C315" i="1"/>
  <c r="C314" i="1"/>
  <c r="C313" i="1"/>
  <c r="C312" i="1"/>
  <c r="C309" i="1"/>
  <c r="C308" i="1"/>
  <c r="C307" i="1"/>
  <c r="C306" i="1"/>
  <c r="C305" i="1"/>
  <c r="C304" i="1"/>
  <c r="C303" i="1"/>
  <c r="C300" i="1"/>
  <c r="C299" i="1"/>
  <c r="C298" i="1"/>
  <c r="C297" i="1"/>
  <c r="C296" i="1"/>
  <c r="C295" i="1"/>
  <c r="C294" i="1"/>
  <c r="C291" i="1"/>
  <c r="C290" i="1"/>
  <c r="C289" i="1"/>
  <c r="C288" i="1"/>
  <c r="C287" i="1"/>
  <c r="C286" i="1"/>
  <c r="C285" i="1"/>
  <c r="C282" i="1"/>
  <c r="C281" i="1"/>
  <c r="C280" i="1"/>
  <c r="C279" i="1"/>
  <c r="C278" i="1"/>
  <c r="C277" i="1"/>
  <c r="C276" i="1"/>
  <c r="C273" i="1"/>
  <c r="C272" i="1"/>
  <c r="C271" i="1"/>
  <c r="C270" i="1"/>
  <c r="C269" i="1"/>
  <c r="C268" i="1"/>
  <c r="C267" i="1"/>
  <c r="C263" i="1"/>
  <c r="C262" i="1"/>
  <c r="C261" i="1"/>
  <c r="C260" i="1"/>
  <c r="C259" i="1"/>
  <c r="C258" i="1"/>
  <c r="C257" i="1"/>
  <c r="C254" i="1"/>
  <c r="C253" i="1"/>
  <c r="C252" i="1"/>
  <c r="C251" i="1"/>
  <c r="C250" i="1"/>
  <c r="C249" i="1"/>
  <c r="C248" i="1"/>
  <c r="C245" i="1"/>
  <c r="C244" i="1"/>
  <c r="C243" i="1"/>
  <c r="C242" i="1"/>
  <c r="C241" i="1"/>
  <c r="C240" i="1"/>
  <c r="C239" i="1"/>
  <c r="C236" i="1"/>
  <c r="C235" i="1"/>
  <c r="C234" i="1"/>
  <c r="C233" i="1"/>
  <c r="C232" i="1"/>
  <c r="C231" i="1"/>
  <c r="C230" i="1"/>
  <c r="C227" i="1"/>
  <c r="C226" i="1"/>
  <c r="C225" i="1"/>
  <c r="C224" i="1"/>
  <c r="C223" i="1"/>
  <c r="C222" i="1"/>
  <c r="C221" i="1"/>
  <c r="C218" i="1"/>
  <c r="C217" i="1"/>
  <c r="C216" i="1"/>
  <c r="C215" i="1"/>
  <c r="C214" i="1"/>
  <c r="C213" i="1"/>
  <c r="C212" i="1"/>
  <c r="C209" i="1"/>
  <c r="C208" i="1"/>
  <c r="C207" i="1"/>
  <c r="C206" i="1"/>
  <c r="C205" i="1"/>
  <c r="C204" i="1"/>
  <c r="C203" i="1"/>
  <c r="C199" i="1"/>
  <c r="C198" i="1"/>
  <c r="C197" i="1"/>
  <c r="C196" i="1"/>
  <c r="C195" i="1"/>
  <c r="C194" i="1"/>
  <c r="C193" i="1"/>
  <c r="C190" i="1"/>
  <c r="C189" i="1"/>
  <c r="C188" i="1"/>
  <c r="C187" i="1"/>
  <c r="C186" i="1"/>
  <c r="C185" i="1"/>
  <c r="C184" i="1"/>
  <c r="C181" i="1"/>
  <c r="C180" i="1"/>
  <c r="C179" i="1"/>
  <c r="C178" i="1"/>
  <c r="C177" i="1"/>
  <c r="C176" i="1"/>
  <c r="C175" i="1"/>
  <c r="C172" i="1"/>
  <c r="C171" i="1"/>
  <c r="C170" i="1"/>
  <c r="C169" i="1"/>
  <c r="C168" i="1"/>
  <c r="C167" i="1"/>
  <c r="C166" i="1"/>
  <c r="C163" i="1"/>
  <c r="C162" i="1"/>
  <c r="C161" i="1"/>
  <c r="C160" i="1"/>
  <c r="C159" i="1"/>
  <c r="C158" i="1"/>
  <c r="C157" i="1"/>
  <c r="C154" i="1"/>
  <c r="C153" i="1"/>
  <c r="C152" i="1"/>
  <c r="C151" i="1"/>
  <c r="C150" i="1"/>
  <c r="C149" i="1"/>
  <c r="C148" i="1"/>
  <c r="C145" i="1"/>
  <c r="C144" i="1"/>
  <c r="C143" i="1"/>
  <c r="C142" i="1"/>
  <c r="C141" i="1"/>
  <c r="C140" i="1"/>
  <c r="C139" i="1"/>
  <c r="C135" i="1"/>
  <c r="C134" i="1"/>
  <c r="C133" i="1"/>
  <c r="C132" i="1"/>
  <c r="C131" i="1"/>
  <c r="C130" i="1"/>
  <c r="C129" i="1"/>
  <c r="C126" i="1"/>
  <c r="C125" i="1"/>
  <c r="C124" i="1"/>
  <c r="C123" i="1"/>
  <c r="C122" i="1"/>
  <c r="C121" i="1"/>
  <c r="C120" i="1"/>
  <c r="C117" i="1"/>
  <c r="C116" i="1"/>
  <c r="C115" i="1"/>
  <c r="C114" i="1"/>
  <c r="C113" i="1"/>
  <c r="C112" i="1"/>
  <c r="C111" i="1"/>
  <c r="C108" i="1"/>
  <c r="C107" i="1"/>
  <c r="C106" i="1"/>
  <c r="C105" i="1"/>
  <c r="C104" i="1"/>
  <c r="C103" i="1"/>
  <c r="C102" i="1"/>
  <c r="C99" i="1"/>
  <c r="C98" i="1"/>
  <c r="C97" i="1"/>
  <c r="C96" i="1"/>
  <c r="C95" i="1"/>
  <c r="C94" i="1"/>
  <c r="C93" i="1"/>
  <c r="C90" i="1"/>
  <c r="C89" i="1"/>
  <c r="C88" i="1"/>
  <c r="C87" i="1"/>
  <c r="C86" i="1"/>
  <c r="C85" i="1"/>
  <c r="C84" i="1"/>
  <c r="C81" i="1"/>
  <c r="C80" i="1"/>
  <c r="C79" i="1"/>
  <c r="C78" i="1"/>
  <c r="C77" i="1"/>
  <c r="C76" i="1"/>
  <c r="C75" i="1"/>
  <c r="C71" i="1"/>
  <c r="C70" i="1"/>
  <c r="C69" i="1"/>
  <c r="C68" i="1"/>
  <c r="C67" i="1"/>
  <c r="C66" i="1"/>
  <c r="C65" i="1"/>
  <c r="C62" i="1"/>
  <c r="C61" i="1"/>
  <c r="C60" i="1"/>
  <c r="C59" i="1"/>
  <c r="C58" i="1"/>
  <c r="C57" i="1"/>
  <c r="C56" i="1"/>
  <c r="C53" i="1"/>
  <c r="C52" i="1"/>
  <c r="C51" i="1"/>
  <c r="C50" i="1"/>
  <c r="C49" i="1"/>
  <c r="C48" i="1"/>
  <c r="C47" i="1"/>
  <c r="C44" i="1"/>
  <c r="C43" i="1"/>
  <c r="C42" i="1"/>
  <c r="C41" i="1"/>
  <c r="C40" i="1"/>
  <c r="C39" i="1"/>
  <c r="C38" i="1"/>
  <c r="C35" i="1"/>
  <c r="C34" i="1"/>
  <c r="C33" i="1"/>
  <c r="C32" i="1"/>
  <c r="C31" i="1"/>
  <c r="C30" i="1"/>
  <c r="C29" i="1"/>
  <c r="C26" i="1"/>
  <c r="C25" i="1"/>
  <c r="C24" i="1"/>
  <c r="C23" i="1"/>
  <c r="C22" i="1"/>
  <c r="C21" i="1"/>
  <c r="C20" i="1"/>
  <c r="C115" i="5"/>
  <c r="C105" i="5"/>
  <c r="C95" i="5"/>
  <c r="C85" i="5"/>
  <c r="C75" i="5"/>
  <c r="M130" i="5"/>
  <c r="K130" i="5"/>
  <c r="M120" i="5"/>
  <c r="K120" i="5"/>
  <c r="M110" i="5"/>
  <c r="K110" i="5"/>
  <c r="M100" i="5"/>
  <c r="K100" i="5"/>
  <c r="M90" i="5"/>
  <c r="K90" i="5"/>
  <c r="M80" i="5"/>
  <c r="K80" i="5"/>
  <c r="C65" i="5"/>
  <c r="C55" i="5"/>
  <c r="C45" i="5"/>
  <c r="C35" i="5"/>
  <c r="C25" i="5"/>
  <c r="M70" i="5"/>
  <c r="K70" i="5"/>
  <c r="M60" i="5"/>
  <c r="K60" i="5"/>
  <c r="M50" i="5"/>
  <c r="K50" i="5"/>
  <c r="M40" i="5"/>
  <c r="K40" i="5"/>
  <c r="M30" i="5"/>
  <c r="K30" i="5"/>
  <c r="C15" i="5"/>
  <c r="M20" i="5"/>
  <c r="K20" i="5"/>
  <c r="C5" i="5"/>
  <c r="AL9" i="6"/>
  <c r="AI9" i="6"/>
  <c r="AF9" i="6"/>
  <c r="AC9" i="6"/>
  <c r="Z9" i="6"/>
  <c r="W9" i="6"/>
  <c r="T9" i="6"/>
  <c r="Q9" i="6"/>
  <c r="N9" i="6"/>
  <c r="K9" i="6"/>
  <c r="H9" i="6"/>
  <c r="E9" i="6"/>
  <c r="AL8" i="6"/>
  <c r="AI8" i="6"/>
  <c r="AF8" i="6"/>
  <c r="AC8" i="6"/>
  <c r="Z8" i="6"/>
  <c r="W8" i="6"/>
  <c r="T8" i="6"/>
  <c r="Q8" i="6"/>
  <c r="N8" i="6"/>
  <c r="K8" i="6"/>
  <c r="H8" i="6"/>
  <c r="E8" i="6"/>
  <c r="L27" i="1"/>
  <c r="M34" i="6"/>
  <c r="J34" i="6"/>
  <c r="AP33" i="6"/>
  <c r="AP32" i="6"/>
  <c r="AP31" i="6"/>
  <c r="AP30" i="6"/>
  <c r="AP29" i="6"/>
  <c r="AP28" i="6"/>
  <c r="AP27" i="6"/>
  <c r="AT23" i="6"/>
  <c r="AY22" i="6"/>
  <c r="AY23" i="6"/>
  <c r="AZ21" i="6"/>
  <c r="F21" i="6"/>
  <c r="AZ20" i="6"/>
  <c r="AZ19" i="6"/>
  <c r="AV19" i="6"/>
  <c r="AZ18" i="6"/>
  <c r="AZ17" i="6"/>
  <c r="AZ16" i="6"/>
  <c r="AZ15" i="6"/>
  <c r="AZ14" i="6"/>
  <c r="AZ13" i="6"/>
  <c r="AZ12" i="6"/>
  <c r="AZ11" i="6"/>
  <c r="AZ10" i="6"/>
  <c r="AZ22" i="6"/>
  <c r="AS9" i="6"/>
  <c r="L9" i="6"/>
  <c r="O9" i="6"/>
  <c r="R9" i="6"/>
  <c r="U9" i="6"/>
  <c r="X9" i="6"/>
  <c r="AA9" i="6"/>
  <c r="AD9" i="6"/>
  <c r="AG9" i="6"/>
  <c r="AJ9" i="6"/>
  <c r="AM9" i="6"/>
  <c r="AQ9" i="6"/>
  <c r="I9" i="6"/>
  <c r="AS8" i="6"/>
  <c r="I8" i="6"/>
  <c r="L8" i="6"/>
  <c r="O8" i="6"/>
  <c r="R8" i="6"/>
  <c r="U8" i="6"/>
  <c r="X8" i="6"/>
  <c r="AA8" i="6"/>
  <c r="AD8" i="6"/>
  <c r="AG8" i="6"/>
  <c r="AJ8" i="6"/>
  <c r="AM8" i="6"/>
  <c r="AQ8" i="6"/>
  <c r="AT8" i="6"/>
  <c r="AT7" i="6"/>
  <c r="H6" i="6"/>
  <c r="K6" i="6"/>
  <c r="N6" i="6"/>
  <c r="Q6" i="6"/>
  <c r="T6" i="6"/>
  <c r="W6" i="6"/>
  <c r="Z6" i="6"/>
  <c r="AC6" i="6"/>
  <c r="AF6" i="6"/>
  <c r="AI6" i="6"/>
  <c r="AL6" i="6"/>
  <c r="AP6" i="6"/>
  <c r="AS6" i="6"/>
  <c r="I21" i="6"/>
  <c r="L21" i="6"/>
  <c r="O21" i="6"/>
  <c r="R21" i="6"/>
  <c r="U21" i="6"/>
  <c r="X21" i="6"/>
  <c r="AA21" i="6"/>
  <c r="AD21" i="6"/>
  <c r="AG21" i="6"/>
  <c r="AJ21" i="6"/>
  <c r="AM21" i="6"/>
  <c r="K10" i="5"/>
  <c r="M10" i="5"/>
  <c r="O55" i="1"/>
  <c r="O46" i="1"/>
  <c r="O37" i="1"/>
  <c r="O28" i="1"/>
  <c r="N55" i="1"/>
  <c r="N46" i="1"/>
  <c r="N37" i="1"/>
  <c r="N28" i="1"/>
  <c r="N19" i="1"/>
  <c r="N10" i="1"/>
  <c r="M55" i="1"/>
  <c r="M46" i="1"/>
  <c r="L55" i="1"/>
  <c r="L46" i="1"/>
  <c r="L37" i="1"/>
  <c r="L28" i="1"/>
  <c r="K339" i="1"/>
  <c r="K330" i="1"/>
  <c r="K320" i="1"/>
  <c r="K311" i="1"/>
  <c r="K302" i="1"/>
  <c r="J55" i="1"/>
  <c r="J46" i="1"/>
  <c r="J37" i="1"/>
  <c r="I55" i="1"/>
  <c r="I46" i="1"/>
  <c r="I37" i="1"/>
  <c r="I28" i="1"/>
  <c r="I19" i="1"/>
  <c r="H330" i="1"/>
  <c r="H320" i="1"/>
  <c r="H311" i="1"/>
  <c r="H302" i="1"/>
  <c r="H293" i="1"/>
  <c r="H55" i="1"/>
  <c r="G147" i="1"/>
  <c r="G64" i="1"/>
  <c r="G55" i="1"/>
  <c r="G46" i="1"/>
  <c r="G37" i="1"/>
  <c r="F55" i="1"/>
  <c r="F46" i="1"/>
  <c r="F37" i="1"/>
  <c r="F28" i="1"/>
  <c r="F19" i="1"/>
  <c r="F10" i="1"/>
  <c r="E356" i="1"/>
  <c r="E64" i="1"/>
  <c r="E55" i="1"/>
  <c r="E46" i="1"/>
  <c r="E37" i="1"/>
  <c r="E28" i="1"/>
  <c r="E19" i="1"/>
  <c r="E10" i="1"/>
  <c r="D55" i="1"/>
  <c r="D46" i="1"/>
  <c r="E383" i="1"/>
  <c r="E374" i="1"/>
  <c r="E347" i="1"/>
  <c r="E338" i="1"/>
  <c r="D7" i="2"/>
  <c r="E7" i="2"/>
  <c r="F7" i="2" s="1"/>
  <c r="O17" i="2"/>
  <c r="O16" i="2"/>
  <c r="O15" i="2"/>
  <c r="O14" i="2"/>
  <c r="O13" i="2"/>
  <c r="O12" i="2"/>
  <c r="O11" i="2"/>
  <c r="N17" i="2"/>
  <c r="N16" i="2"/>
  <c r="N15" i="2"/>
  <c r="N14" i="2"/>
  <c r="N13" i="2"/>
  <c r="N12" i="2"/>
  <c r="N11" i="2"/>
  <c r="M17" i="2"/>
  <c r="M16" i="2"/>
  <c r="M15" i="2"/>
  <c r="M14" i="2"/>
  <c r="M13" i="2"/>
  <c r="M12" i="2"/>
  <c r="M11" i="2"/>
  <c r="L17" i="2"/>
  <c r="L16" i="2"/>
  <c r="L15" i="2"/>
  <c r="L14" i="2"/>
  <c r="L13" i="2"/>
  <c r="L12" i="2"/>
  <c r="L11" i="2"/>
  <c r="K17" i="2"/>
  <c r="K16" i="2"/>
  <c r="K15" i="2"/>
  <c r="K14" i="2"/>
  <c r="K13" i="2"/>
  <c r="K12" i="2"/>
  <c r="K11" i="2"/>
  <c r="J17" i="2"/>
  <c r="J16" i="2"/>
  <c r="J15" i="2"/>
  <c r="J14" i="2"/>
  <c r="J13" i="2"/>
  <c r="J12" i="2"/>
  <c r="J11" i="2"/>
  <c r="I17" i="2"/>
  <c r="I16" i="2"/>
  <c r="I15" i="2"/>
  <c r="I14" i="2"/>
  <c r="I13" i="2"/>
  <c r="I12" i="2"/>
  <c r="I11" i="2"/>
  <c r="H17" i="2"/>
  <c r="H16" i="2"/>
  <c r="H15" i="2"/>
  <c r="H14" i="2"/>
  <c r="H13" i="2"/>
  <c r="H12" i="2"/>
  <c r="H11" i="2"/>
  <c r="G17" i="2"/>
  <c r="G16" i="2"/>
  <c r="G15" i="2"/>
  <c r="G14" i="2"/>
  <c r="G13" i="2"/>
  <c r="G12" i="2"/>
  <c r="G11" i="2"/>
  <c r="F17" i="2"/>
  <c r="F16" i="2"/>
  <c r="F15" i="2"/>
  <c r="F14" i="2"/>
  <c r="F13" i="2"/>
  <c r="F12" i="2"/>
  <c r="F11" i="2"/>
  <c r="E17" i="2"/>
  <c r="E16" i="2"/>
  <c r="E15" i="2"/>
  <c r="E14" i="2"/>
  <c r="E13" i="2"/>
  <c r="E12" i="2"/>
  <c r="E11" i="2"/>
  <c r="D13" i="2"/>
  <c r="D14" i="2"/>
  <c r="D15" i="2"/>
  <c r="D16" i="2"/>
  <c r="D17" i="2"/>
  <c r="D12" i="2"/>
  <c r="D11" i="2"/>
  <c r="N237" i="1"/>
  <c r="M274" i="1"/>
  <c r="M264" i="1"/>
  <c r="M255" i="1"/>
  <c r="M72" i="1"/>
  <c r="M82" i="1"/>
  <c r="M91" i="1"/>
  <c r="M100" i="1"/>
  <c r="M109" i="1"/>
  <c r="M118" i="1"/>
  <c r="M127" i="1"/>
  <c r="M136" i="1"/>
  <c r="M146" i="1"/>
  <c r="M155" i="1"/>
  <c r="M164" i="1"/>
  <c r="M173" i="1"/>
  <c r="M182" i="1"/>
  <c r="M191" i="1"/>
  <c r="M200" i="1"/>
  <c r="M210" i="1"/>
  <c r="M219" i="1"/>
  <c r="M228" i="1"/>
  <c r="M237" i="1"/>
  <c r="M246" i="1"/>
  <c r="M283" i="1"/>
  <c r="M292" i="1"/>
  <c r="M301" i="1"/>
  <c r="M310" i="1"/>
  <c r="M319" i="1"/>
  <c r="M328" i="1"/>
  <c r="M338" i="1"/>
  <c r="M347" i="1"/>
  <c r="B4" i="2"/>
  <c r="B3" i="2"/>
  <c r="B2" i="2"/>
  <c r="H18" i="1"/>
  <c r="B330" i="1"/>
  <c r="B266" i="1"/>
  <c r="B202" i="1"/>
  <c r="B138" i="1"/>
  <c r="B74" i="1"/>
  <c r="B10" i="1"/>
  <c r="O8" i="1"/>
  <c r="O8" i="2"/>
  <c r="O9" i="2"/>
  <c r="N8" i="1"/>
  <c r="N8" i="2"/>
  <c r="N9" i="2"/>
  <c r="M8" i="1"/>
  <c r="M8" i="2"/>
  <c r="M9" i="2"/>
  <c r="L8" i="1"/>
  <c r="L8" i="2"/>
  <c r="L9" i="2"/>
  <c r="K8" i="1"/>
  <c r="K8" i="2"/>
  <c r="K9" i="2"/>
  <c r="J8" i="1"/>
  <c r="J8" i="2"/>
  <c r="J9" i="2"/>
  <c r="I8" i="1"/>
  <c r="I8" i="2"/>
  <c r="I9" i="2"/>
  <c r="H8" i="1"/>
  <c r="H8" i="2"/>
  <c r="H9" i="2"/>
  <c r="G8" i="1"/>
  <c r="G8" i="2"/>
  <c r="G9" i="2"/>
  <c r="F8" i="1"/>
  <c r="F8" i="2"/>
  <c r="F9" i="2"/>
  <c r="E8" i="1"/>
  <c r="E8" i="2"/>
  <c r="E9" i="2"/>
  <c r="D8" i="1"/>
  <c r="D8" i="2"/>
  <c r="D7" i="1"/>
  <c r="B8" i="1"/>
  <c r="B7" i="1"/>
  <c r="B7" i="2"/>
  <c r="O6" i="1"/>
  <c r="O6" i="2"/>
  <c r="N6" i="1"/>
  <c r="N6" i="2"/>
  <c r="M6" i="1"/>
  <c r="M6" i="2"/>
  <c r="L6" i="1"/>
  <c r="L6" i="2"/>
  <c r="K6" i="1"/>
  <c r="K6" i="2"/>
  <c r="J6" i="1"/>
  <c r="J6" i="2"/>
  <c r="I6" i="1"/>
  <c r="I6" i="2"/>
  <c r="H6" i="1"/>
  <c r="H6" i="2"/>
  <c r="G6" i="1"/>
  <c r="G6" i="2"/>
  <c r="F6" i="1"/>
  <c r="F6" i="2"/>
  <c r="E6" i="1"/>
  <c r="E6" i="2"/>
  <c r="D6" i="1"/>
  <c r="D6" i="2"/>
  <c r="O5" i="1"/>
  <c r="O5" i="2"/>
  <c r="N5" i="1"/>
  <c r="N5" i="2"/>
  <c r="M5" i="1"/>
  <c r="M5" i="2"/>
  <c r="L5" i="1"/>
  <c r="L5" i="2"/>
  <c r="K5" i="1"/>
  <c r="K5" i="2"/>
  <c r="J5" i="1"/>
  <c r="J5" i="2"/>
  <c r="I5" i="1"/>
  <c r="I5" i="2"/>
  <c r="H5" i="1"/>
  <c r="H5" i="2"/>
  <c r="G5" i="1"/>
  <c r="G5" i="2"/>
  <c r="F5" i="1"/>
  <c r="F5" i="2"/>
  <c r="E5" i="1"/>
  <c r="E5" i="2"/>
  <c r="D5" i="1"/>
  <c r="D5" i="2"/>
  <c r="C64" i="1"/>
  <c r="C55" i="1"/>
  <c r="C46" i="1"/>
  <c r="C37" i="1"/>
  <c r="C28" i="1"/>
  <c r="C19" i="1"/>
  <c r="C10" i="1"/>
  <c r="G319" i="1"/>
  <c r="F310" i="1"/>
  <c r="O302" i="1"/>
  <c r="O293" i="1"/>
  <c r="O284" i="1"/>
  <c r="O275" i="1"/>
  <c r="O266" i="1"/>
  <c r="O256" i="1"/>
  <c r="O247" i="1"/>
  <c r="O238" i="1"/>
  <c r="O229" i="1"/>
  <c r="O220" i="1"/>
  <c r="O211" i="1"/>
  <c r="O202" i="1"/>
  <c r="O192" i="1"/>
  <c r="O183" i="1"/>
  <c r="O174" i="1"/>
  <c r="O165" i="1"/>
  <c r="O156" i="1"/>
  <c r="O147" i="1"/>
  <c r="O138" i="1"/>
  <c r="O128" i="1"/>
  <c r="O119" i="1"/>
  <c r="O110" i="1"/>
  <c r="O101" i="1"/>
  <c r="O92" i="1"/>
  <c r="O83" i="1"/>
  <c r="O74" i="1"/>
  <c r="O64" i="1"/>
  <c r="N275" i="1"/>
  <c r="N266" i="1"/>
  <c r="N256" i="1"/>
  <c r="N247" i="1"/>
  <c r="N238" i="1"/>
  <c r="N229" i="1"/>
  <c r="N220" i="1"/>
  <c r="N211" i="1"/>
  <c r="N202" i="1"/>
  <c r="N192" i="1"/>
  <c r="N183" i="1"/>
  <c r="N174" i="1"/>
  <c r="N165" i="1"/>
  <c r="N156" i="1"/>
  <c r="N147" i="1"/>
  <c r="N138" i="1"/>
  <c r="N128" i="1"/>
  <c r="N119" i="1"/>
  <c r="N110" i="1"/>
  <c r="N101" i="1"/>
  <c r="N92" i="1"/>
  <c r="N83" i="1"/>
  <c r="N74" i="1"/>
  <c r="N64" i="1"/>
  <c r="M320" i="1"/>
  <c r="M311" i="1"/>
  <c r="M302" i="1"/>
  <c r="M293" i="1"/>
  <c r="M284" i="1"/>
  <c r="M275" i="1"/>
  <c r="M266" i="1"/>
  <c r="M256" i="1"/>
  <c r="M247" i="1"/>
  <c r="M238" i="1"/>
  <c r="M229" i="1"/>
  <c r="M220" i="1"/>
  <c r="M211" i="1"/>
  <c r="M202" i="1"/>
  <c r="M192" i="1"/>
  <c r="M183" i="1"/>
  <c r="M174" i="1"/>
  <c r="M165" i="1"/>
  <c r="M156" i="1"/>
  <c r="M147" i="1"/>
  <c r="M138" i="1"/>
  <c r="M128" i="1"/>
  <c r="M119" i="1"/>
  <c r="M110" i="1"/>
  <c r="M101" i="1"/>
  <c r="M92" i="1"/>
  <c r="M83" i="1"/>
  <c r="M74" i="1"/>
  <c r="M64" i="1"/>
  <c r="L293" i="1"/>
  <c r="L284" i="1"/>
  <c r="L275" i="1"/>
  <c r="L266" i="1"/>
  <c r="L256" i="1"/>
  <c r="L247" i="1"/>
  <c r="L238" i="1"/>
  <c r="L229" i="1"/>
  <c r="L220" i="1"/>
  <c r="L211" i="1"/>
  <c r="L202" i="1"/>
  <c r="L192" i="1"/>
  <c r="L183" i="1"/>
  <c r="L174" i="1"/>
  <c r="L165" i="1"/>
  <c r="L156" i="1"/>
  <c r="L147" i="1"/>
  <c r="L138" i="1"/>
  <c r="L128" i="1"/>
  <c r="L119" i="1"/>
  <c r="L110" i="1"/>
  <c r="L101" i="1"/>
  <c r="L92" i="1"/>
  <c r="L83" i="1"/>
  <c r="L74" i="1"/>
  <c r="L64" i="1"/>
  <c r="K293" i="1"/>
  <c r="K284" i="1"/>
  <c r="K275" i="1"/>
  <c r="K266" i="1"/>
  <c r="K256" i="1"/>
  <c r="K247" i="1"/>
  <c r="K238" i="1"/>
  <c r="K229" i="1"/>
  <c r="K220" i="1"/>
  <c r="K211" i="1"/>
  <c r="K202" i="1"/>
  <c r="K192" i="1"/>
  <c r="K183" i="1"/>
  <c r="K174" i="1"/>
  <c r="K165" i="1"/>
  <c r="K156" i="1"/>
  <c r="K147" i="1"/>
  <c r="K138" i="1"/>
  <c r="K128" i="1"/>
  <c r="K119" i="1"/>
  <c r="K110" i="1"/>
  <c r="K101" i="1"/>
  <c r="K92" i="1"/>
  <c r="K83" i="1"/>
  <c r="K74" i="1"/>
  <c r="K64" i="1"/>
  <c r="J311" i="1"/>
  <c r="J302" i="1"/>
  <c r="J293" i="1"/>
  <c r="J284" i="1"/>
  <c r="J275" i="1"/>
  <c r="J266" i="1"/>
  <c r="J256" i="1"/>
  <c r="J247" i="1"/>
  <c r="J238" i="1"/>
  <c r="J229" i="1"/>
  <c r="J220" i="1"/>
  <c r="J211" i="1"/>
  <c r="J202" i="1"/>
  <c r="J192" i="1"/>
  <c r="J183" i="1"/>
  <c r="J174" i="1"/>
  <c r="J165" i="1"/>
  <c r="J156" i="1"/>
  <c r="J147" i="1"/>
  <c r="J138" i="1"/>
  <c r="J128" i="1"/>
  <c r="J119" i="1"/>
  <c r="J110" i="1"/>
  <c r="J101" i="1"/>
  <c r="J92" i="1"/>
  <c r="J83" i="1"/>
  <c r="J74" i="1"/>
  <c r="J64" i="1"/>
  <c r="I284" i="1"/>
  <c r="I275" i="1"/>
  <c r="I266" i="1"/>
  <c r="I256" i="1"/>
  <c r="I247" i="1"/>
  <c r="I238" i="1"/>
  <c r="I229" i="1"/>
  <c r="I220" i="1"/>
  <c r="I211" i="1"/>
  <c r="I202" i="1"/>
  <c r="I192" i="1"/>
  <c r="I183" i="1"/>
  <c r="I174" i="1"/>
  <c r="I165" i="1"/>
  <c r="I156" i="1"/>
  <c r="I147" i="1"/>
  <c r="I138" i="1"/>
  <c r="I128" i="1"/>
  <c r="I119" i="1"/>
  <c r="I110" i="1"/>
  <c r="I101" i="1"/>
  <c r="I92" i="1"/>
  <c r="I83" i="1"/>
  <c r="I74" i="1"/>
  <c r="I64" i="1"/>
  <c r="H284" i="1"/>
  <c r="H275" i="1"/>
  <c r="H266" i="1"/>
  <c r="H256" i="1"/>
  <c r="H247" i="1"/>
  <c r="H238" i="1"/>
  <c r="H229" i="1"/>
  <c r="H220" i="1"/>
  <c r="H211" i="1"/>
  <c r="H202" i="1"/>
  <c r="H192" i="1"/>
  <c r="H183" i="1"/>
  <c r="H174" i="1"/>
  <c r="H165" i="1"/>
  <c r="H156" i="1"/>
  <c r="H147" i="1"/>
  <c r="H138" i="1"/>
  <c r="H128" i="1"/>
  <c r="H119" i="1"/>
  <c r="H110" i="1"/>
  <c r="H101" i="1"/>
  <c r="H92" i="1"/>
  <c r="H83" i="1"/>
  <c r="H74" i="1"/>
  <c r="H64" i="1"/>
  <c r="G302" i="1"/>
  <c r="G293" i="1"/>
  <c r="G284" i="1"/>
  <c r="G275" i="1"/>
  <c r="G266" i="1"/>
  <c r="G256" i="1"/>
  <c r="G247" i="1"/>
  <c r="G238" i="1"/>
  <c r="G229" i="1"/>
  <c r="G220" i="1"/>
  <c r="G211" i="1"/>
  <c r="G202" i="1"/>
  <c r="G192" i="1"/>
  <c r="G183" i="1"/>
  <c r="G174" i="1"/>
  <c r="G165" i="1"/>
  <c r="G156" i="1"/>
  <c r="G138" i="1"/>
  <c r="G128" i="1"/>
  <c r="G119" i="1"/>
  <c r="G110" i="1"/>
  <c r="G101" i="1"/>
  <c r="G92" i="1"/>
  <c r="G83" i="1"/>
  <c r="G74" i="1"/>
  <c r="F284" i="1"/>
  <c r="F275" i="1"/>
  <c r="F266" i="1"/>
  <c r="F256" i="1"/>
  <c r="F247" i="1"/>
  <c r="F238" i="1"/>
  <c r="F229" i="1"/>
  <c r="F220" i="1"/>
  <c r="F211" i="1"/>
  <c r="F202" i="1"/>
  <c r="F192" i="1"/>
  <c r="F183" i="1"/>
  <c r="F174" i="1"/>
  <c r="F165" i="1"/>
  <c r="F156" i="1"/>
  <c r="F147" i="1"/>
  <c r="F138" i="1"/>
  <c r="F128" i="1"/>
  <c r="F119" i="1"/>
  <c r="F110" i="1"/>
  <c r="F101" i="1"/>
  <c r="F92" i="1"/>
  <c r="F83" i="1"/>
  <c r="F74" i="1"/>
  <c r="F64" i="1"/>
  <c r="E266" i="1"/>
  <c r="E256" i="1"/>
  <c r="E247" i="1"/>
  <c r="E238" i="1"/>
  <c r="E229" i="1"/>
  <c r="E220" i="1"/>
  <c r="E211" i="1"/>
  <c r="E202" i="1"/>
  <c r="E192" i="1"/>
  <c r="E183" i="1"/>
  <c r="E174" i="1"/>
  <c r="E165" i="1"/>
  <c r="E156" i="1"/>
  <c r="E147" i="1"/>
  <c r="E138" i="1"/>
  <c r="E128" i="1"/>
  <c r="E119" i="1"/>
  <c r="E110" i="1"/>
  <c r="E101" i="1"/>
  <c r="E92" i="1"/>
  <c r="E83" i="1"/>
  <c r="E74" i="1"/>
  <c r="D320" i="1"/>
  <c r="D311" i="1"/>
  <c r="D302" i="1"/>
  <c r="D293" i="1"/>
  <c r="D284" i="1"/>
  <c r="D275" i="1"/>
  <c r="D266" i="1"/>
  <c r="D256" i="1"/>
  <c r="D247" i="1"/>
  <c r="D238" i="1"/>
  <c r="D229" i="1"/>
  <c r="D220" i="1"/>
  <c r="D211" i="1"/>
  <c r="D202" i="1"/>
  <c r="D192" i="1"/>
  <c r="D183" i="1"/>
  <c r="D174" i="1"/>
  <c r="D165" i="1"/>
  <c r="D156" i="1"/>
  <c r="D147" i="1"/>
  <c r="D138" i="1"/>
  <c r="D128" i="1"/>
  <c r="D119" i="1"/>
  <c r="D110" i="1"/>
  <c r="D101" i="1"/>
  <c r="D92" i="1"/>
  <c r="D83" i="1"/>
  <c r="D74" i="1"/>
  <c r="D64" i="1"/>
  <c r="C22" i="3"/>
  <c r="C128" i="1"/>
  <c r="C21" i="3"/>
  <c r="C119" i="1"/>
  <c r="C20" i="3"/>
  <c r="C110" i="1"/>
  <c r="C19" i="3"/>
  <c r="C101" i="1"/>
  <c r="C18" i="3"/>
  <c r="C92" i="1"/>
  <c r="C25" i="3"/>
  <c r="C156" i="1"/>
  <c r="C17" i="3"/>
  <c r="C24" i="3"/>
  <c r="C16" i="3"/>
  <c r="C74" i="1"/>
  <c r="E7" i="3"/>
  <c r="F7" i="3" s="1"/>
  <c r="G7" i="3" s="1"/>
  <c r="H7" i="3" s="1"/>
  <c r="I7" i="3" s="1"/>
  <c r="J7" i="3" s="1"/>
  <c r="K7" i="3" s="1"/>
  <c r="L7" i="3" s="1"/>
  <c r="M7" i="3" s="1"/>
  <c r="N7" i="3" s="1"/>
  <c r="O7" i="3" s="1"/>
  <c r="E7" i="1"/>
  <c r="F7" i="1" s="1"/>
  <c r="G7" i="1" s="1"/>
  <c r="H7" i="1" s="1"/>
  <c r="I7" i="1" s="1"/>
  <c r="J7" i="1" s="1"/>
  <c r="K7" i="1" s="1"/>
  <c r="L7" i="1" s="1"/>
  <c r="M7" i="1" s="1"/>
  <c r="N7" i="1" s="1"/>
  <c r="O7" i="1" s="1"/>
  <c r="O18" i="1"/>
  <c r="O27" i="1"/>
  <c r="O36" i="1"/>
  <c r="O45" i="1"/>
  <c r="O54" i="1"/>
  <c r="O63" i="1"/>
  <c r="O72" i="1"/>
  <c r="O82" i="1"/>
  <c r="O91" i="1"/>
  <c r="O100" i="1"/>
  <c r="O109" i="1"/>
  <c r="O118" i="1"/>
  <c r="O127" i="1"/>
  <c r="O136" i="1"/>
  <c r="O146" i="1"/>
  <c r="O155" i="1"/>
  <c r="O164" i="1"/>
  <c r="O173" i="1"/>
  <c r="O182" i="1"/>
  <c r="O191" i="1"/>
  <c r="O200" i="1"/>
  <c r="O210" i="1"/>
  <c r="O219" i="1"/>
  <c r="O228" i="1"/>
  <c r="O237" i="1"/>
  <c r="O246" i="1"/>
  <c r="O255" i="1"/>
  <c r="O264" i="1"/>
  <c r="O274" i="1"/>
  <c r="O283" i="1"/>
  <c r="O292" i="1"/>
  <c r="O301" i="1"/>
  <c r="O310" i="1"/>
  <c r="O319" i="1"/>
  <c r="O328" i="1"/>
  <c r="O338" i="1"/>
  <c r="O347" i="1"/>
  <c r="O356" i="1"/>
  <c r="O365" i="1"/>
  <c r="O374" i="1"/>
  <c r="O383" i="1"/>
  <c r="O392" i="1"/>
  <c r="N18" i="1"/>
  <c r="N27" i="1"/>
  <c r="N36" i="1"/>
  <c r="N45" i="1"/>
  <c r="N54" i="1"/>
  <c r="N63" i="1"/>
  <c r="N72" i="1"/>
  <c r="N82" i="1"/>
  <c r="N91" i="1"/>
  <c r="N100" i="1"/>
  <c r="N109" i="1"/>
  <c r="N118" i="1"/>
  <c r="N127" i="1"/>
  <c r="N136" i="1"/>
  <c r="N146" i="1"/>
  <c r="N155" i="1"/>
  <c r="N164" i="1"/>
  <c r="N173" i="1"/>
  <c r="N182" i="1"/>
  <c r="N191" i="1"/>
  <c r="N200" i="1"/>
  <c r="N210" i="1"/>
  <c r="N219" i="1"/>
  <c r="N228" i="1"/>
  <c r="N246" i="1"/>
  <c r="N255" i="1"/>
  <c r="N264" i="1"/>
  <c r="N274" i="1"/>
  <c r="N283" i="1"/>
  <c r="N292" i="1"/>
  <c r="N301" i="1"/>
  <c r="N310" i="1"/>
  <c r="N319" i="1"/>
  <c r="N328" i="1"/>
  <c r="N338" i="1"/>
  <c r="N347" i="1"/>
  <c r="N356" i="1"/>
  <c r="N365" i="1"/>
  <c r="N374" i="1"/>
  <c r="N383" i="1"/>
  <c r="N392" i="1"/>
  <c r="M18" i="1"/>
  <c r="M27" i="1"/>
  <c r="M36" i="1"/>
  <c r="M45" i="1"/>
  <c r="M54" i="1"/>
  <c r="M63" i="1"/>
  <c r="M356" i="1"/>
  <c r="M365" i="1"/>
  <c r="M374" i="1"/>
  <c r="M383" i="1"/>
  <c r="M392" i="1"/>
  <c r="L18" i="1"/>
  <c r="L36" i="1"/>
  <c r="L45" i="1"/>
  <c r="L54" i="1"/>
  <c r="L63" i="1"/>
  <c r="L72" i="1"/>
  <c r="L82" i="1"/>
  <c r="L91" i="1"/>
  <c r="L100" i="1"/>
  <c r="L109" i="1"/>
  <c r="L118" i="1"/>
  <c r="L127" i="1"/>
  <c r="L136" i="1"/>
  <c r="L146" i="1"/>
  <c r="L155" i="1"/>
  <c r="L164" i="1"/>
  <c r="L173" i="1"/>
  <c r="L182" i="1"/>
  <c r="L191" i="1"/>
  <c r="L200" i="1"/>
  <c r="L210" i="1"/>
  <c r="L219" i="1"/>
  <c r="L228" i="1"/>
  <c r="L237" i="1"/>
  <c r="L246" i="1"/>
  <c r="L255" i="1"/>
  <c r="L264" i="1"/>
  <c r="L274" i="1"/>
  <c r="L283" i="1"/>
  <c r="L292" i="1"/>
  <c r="L301" i="1"/>
  <c r="L310" i="1"/>
  <c r="L319" i="1"/>
  <c r="L328" i="1"/>
  <c r="L338" i="1"/>
  <c r="L347" i="1"/>
  <c r="L356" i="1"/>
  <c r="L365" i="1"/>
  <c r="L374" i="1"/>
  <c r="L383" i="1"/>
  <c r="L392" i="1"/>
  <c r="K18" i="1"/>
  <c r="K27" i="1"/>
  <c r="K36" i="1"/>
  <c r="K45" i="1"/>
  <c r="K54" i="1"/>
  <c r="K63" i="1"/>
  <c r="K72" i="1"/>
  <c r="K82" i="1"/>
  <c r="K91" i="1"/>
  <c r="K100" i="1"/>
  <c r="K109" i="1"/>
  <c r="K118" i="1"/>
  <c r="K127" i="1"/>
  <c r="K136" i="1"/>
  <c r="K146" i="1"/>
  <c r="K155" i="1"/>
  <c r="K164" i="1"/>
  <c r="K173" i="1"/>
  <c r="K182" i="1"/>
  <c r="K191" i="1"/>
  <c r="K200" i="1"/>
  <c r="K210" i="1"/>
  <c r="K219" i="1"/>
  <c r="K228" i="1"/>
  <c r="K237" i="1"/>
  <c r="K246" i="1"/>
  <c r="K255" i="1"/>
  <c r="K264" i="1"/>
  <c r="K274" i="1"/>
  <c r="K283" i="1"/>
  <c r="K292" i="1"/>
  <c r="K301" i="1"/>
  <c r="K310" i="1"/>
  <c r="K319" i="1"/>
  <c r="K328" i="1"/>
  <c r="K338" i="1"/>
  <c r="K347" i="1"/>
  <c r="K356" i="1"/>
  <c r="K365" i="1"/>
  <c r="K374" i="1"/>
  <c r="K383" i="1"/>
  <c r="K392" i="1"/>
  <c r="J18" i="1"/>
  <c r="J27" i="1"/>
  <c r="J36" i="1"/>
  <c r="J45" i="1"/>
  <c r="J54" i="1"/>
  <c r="J63" i="1"/>
  <c r="J72" i="1"/>
  <c r="J82" i="1"/>
  <c r="J91" i="1"/>
  <c r="J100" i="1"/>
  <c r="J109" i="1"/>
  <c r="J118" i="1"/>
  <c r="J127" i="1"/>
  <c r="J136" i="1"/>
  <c r="J146" i="1"/>
  <c r="J155" i="1"/>
  <c r="J164" i="1"/>
  <c r="J173" i="1"/>
  <c r="J182" i="1"/>
  <c r="J191" i="1"/>
  <c r="J200" i="1"/>
  <c r="J210" i="1"/>
  <c r="J219" i="1"/>
  <c r="J228" i="1"/>
  <c r="J237" i="1"/>
  <c r="J246" i="1"/>
  <c r="J255" i="1"/>
  <c r="J264" i="1"/>
  <c r="J274" i="1"/>
  <c r="J283" i="1"/>
  <c r="J292" i="1"/>
  <c r="J301" i="1"/>
  <c r="J310" i="1"/>
  <c r="J319" i="1"/>
  <c r="J328" i="1"/>
  <c r="J338" i="1"/>
  <c r="J347" i="1"/>
  <c r="J356" i="1"/>
  <c r="J365" i="1"/>
  <c r="J374" i="1"/>
  <c r="J383" i="1"/>
  <c r="J392" i="1"/>
  <c r="I18" i="1"/>
  <c r="I27" i="1"/>
  <c r="I36" i="1"/>
  <c r="I45" i="1"/>
  <c r="I54" i="1"/>
  <c r="I63" i="1"/>
  <c r="I72" i="1"/>
  <c r="I82" i="1"/>
  <c r="I91" i="1"/>
  <c r="I100" i="1"/>
  <c r="I109" i="1"/>
  <c r="I118" i="1"/>
  <c r="I127" i="1"/>
  <c r="I136" i="1"/>
  <c r="I146" i="1"/>
  <c r="I155" i="1"/>
  <c r="I164" i="1"/>
  <c r="I173" i="1"/>
  <c r="I182" i="1"/>
  <c r="I191" i="1"/>
  <c r="I200" i="1"/>
  <c r="I210" i="1"/>
  <c r="I219" i="1"/>
  <c r="I228" i="1"/>
  <c r="I237" i="1"/>
  <c r="I246" i="1"/>
  <c r="I255" i="1"/>
  <c r="I264" i="1"/>
  <c r="I274" i="1"/>
  <c r="I283" i="1"/>
  <c r="I292" i="1"/>
  <c r="I301" i="1"/>
  <c r="I310" i="1"/>
  <c r="I319" i="1"/>
  <c r="I328" i="1"/>
  <c r="I338" i="1"/>
  <c r="I347" i="1"/>
  <c r="I356" i="1"/>
  <c r="I365" i="1"/>
  <c r="I374" i="1"/>
  <c r="I383" i="1"/>
  <c r="I392" i="1"/>
  <c r="H27" i="1"/>
  <c r="H36" i="1"/>
  <c r="H45" i="1"/>
  <c r="H54" i="1"/>
  <c r="H63" i="1"/>
  <c r="H72" i="1"/>
  <c r="H82" i="1"/>
  <c r="H91" i="1"/>
  <c r="H100" i="1"/>
  <c r="H109" i="1"/>
  <c r="H118" i="1"/>
  <c r="H127" i="1"/>
  <c r="H136" i="1"/>
  <c r="H146" i="1"/>
  <c r="H155" i="1"/>
  <c r="H164" i="1"/>
  <c r="H173" i="1"/>
  <c r="H182" i="1"/>
  <c r="H191" i="1"/>
  <c r="H200" i="1"/>
  <c r="H210" i="1"/>
  <c r="H219" i="1"/>
  <c r="H228" i="1"/>
  <c r="H237" i="1"/>
  <c r="H246" i="1"/>
  <c r="H255" i="1"/>
  <c r="H264" i="1"/>
  <c r="H274" i="1"/>
  <c r="H283" i="1"/>
  <c r="H292" i="1"/>
  <c r="H301" i="1"/>
  <c r="H310" i="1"/>
  <c r="H319" i="1"/>
  <c r="H328" i="1"/>
  <c r="H338" i="1"/>
  <c r="H347" i="1"/>
  <c r="H356" i="1"/>
  <c r="H365" i="1"/>
  <c r="H374" i="1"/>
  <c r="H383" i="1"/>
  <c r="H392" i="1"/>
  <c r="G18" i="1"/>
  <c r="G27" i="1"/>
  <c r="G36" i="1"/>
  <c r="G45" i="1"/>
  <c r="G54" i="1"/>
  <c r="G63" i="1"/>
  <c r="G72" i="1"/>
  <c r="G82" i="1"/>
  <c r="G91" i="1"/>
  <c r="G100" i="1"/>
  <c r="G109" i="1"/>
  <c r="G118" i="1"/>
  <c r="G127" i="1"/>
  <c r="G136" i="1"/>
  <c r="G146" i="1"/>
  <c r="G155" i="1"/>
  <c r="G164" i="1"/>
  <c r="G173" i="1"/>
  <c r="G182" i="1"/>
  <c r="G191" i="1"/>
  <c r="G200" i="1"/>
  <c r="G210" i="1"/>
  <c r="G219" i="1"/>
  <c r="G228" i="1"/>
  <c r="G237" i="1"/>
  <c r="G246" i="1"/>
  <c r="G255" i="1"/>
  <c r="G264" i="1"/>
  <c r="G274" i="1"/>
  <c r="G283" i="1"/>
  <c r="G292" i="1"/>
  <c r="G301" i="1"/>
  <c r="G310" i="1"/>
  <c r="G328" i="1"/>
  <c r="G338" i="1"/>
  <c r="G347" i="1"/>
  <c r="G356" i="1"/>
  <c r="G365" i="1"/>
  <c r="G374" i="1"/>
  <c r="G383" i="1"/>
  <c r="G392" i="1"/>
  <c r="F18" i="1"/>
  <c r="F27" i="1"/>
  <c r="F36" i="1"/>
  <c r="F45" i="1"/>
  <c r="F54" i="1"/>
  <c r="F63" i="1"/>
  <c r="F72" i="1"/>
  <c r="F82" i="1"/>
  <c r="F91" i="1"/>
  <c r="F100" i="1"/>
  <c r="F109" i="1"/>
  <c r="F118" i="1"/>
  <c r="F127" i="1"/>
  <c r="F136" i="1"/>
  <c r="F146" i="1"/>
  <c r="F155" i="1"/>
  <c r="F164" i="1"/>
  <c r="F173" i="1"/>
  <c r="F182" i="1"/>
  <c r="F191" i="1"/>
  <c r="F200" i="1"/>
  <c r="F210" i="1"/>
  <c r="F219" i="1"/>
  <c r="F228" i="1"/>
  <c r="F237" i="1"/>
  <c r="F246" i="1"/>
  <c r="F255" i="1"/>
  <c r="F264" i="1"/>
  <c r="F274" i="1"/>
  <c r="F283" i="1"/>
  <c r="F292" i="1"/>
  <c r="F301" i="1"/>
  <c r="F319" i="1"/>
  <c r="F328" i="1"/>
  <c r="F338" i="1"/>
  <c r="F347" i="1"/>
  <c r="F356" i="1"/>
  <c r="F365" i="1"/>
  <c r="F374" i="1"/>
  <c r="F383" i="1"/>
  <c r="F392" i="1"/>
  <c r="E18" i="1"/>
  <c r="E27" i="1"/>
  <c r="E36" i="1"/>
  <c r="E45" i="1"/>
  <c r="E54" i="1"/>
  <c r="E63" i="1"/>
  <c r="E72" i="1"/>
  <c r="E82" i="1"/>
  <c r="E91" i="1"/>
  <c r="E100" i="1"/>
  <c r="E109" i="1"/>
  <c r="E118" i="1"/>
  <c r="E127" i="1"/>
  <c r="E136" i="1"/>
  <c r="E146" i="1"/>
  <c r="E155" i="1"/>
  <c r="E164" i="1"/>
  <c r="E173" i="1"/>
  <c r="E182" i="1"/>
  <c r="E191" i="1"/>
  <c r="E200" i="1"/>
  <c r="E210" i="1"/>
  <c r="E219" i="1"/>
  <c r="E228" i="1"/>
  <c r="E237" i="1"/>
  <c r="E246" i="1"/>
  <c r="E255" i="1"/>
  <c r="E264" i="1"/>
  <c r="E274" i="1"/>
  <c r="E283" i="1"/>
  <c r="E292" i="1"/>
  <c r="E301" i="1"/>
  <c r="E310" i="1"/>
  <c r="E319" i="1"/>
  <c r="E328" i="1"/>
  <c r="E365" i="1"/>
  <c r="D18" i="1"/>
  <c r="D27" i="1"/>
  <c r="D36" i="1"/>
  <c r="D45" i="1"/>
  <c r="D54" i="1"/>
  <c r="D63" i="1"/>
  <c r="D72" i="1"/>
  <c r="D82" i="1"/>
  <c r="D91" i="1"/>
  <c r="D100" i="1"/>
  <c r="D109" i="1"/>
  <c r="D118" i="1"/>
  <c r="D127" i="1"/>
  <c r="D136" i="1"/>
  <c r="D146" i="1"/>
  <c r="D155" i="1"/>
  <c r="D164" i="1"/>
  <c r="D173" i="1"/>
  <c r="D182" i="1"/>
  <c r="D191" i="1"/>
  <c r="D200" i="1"/>
  <c r="D210" i="1"/>
  <c r="D219" i="1"/>
  <c r="D228" i="1"/>
  <c r="D237" i="1"/>
  <c r="D246" i="1"/>
  <c r="D255" i="1"/>
  <c r="D264" i="1"/>
  <c r="D274" i="1"/>
  <c r="D283" i="1"/>
  <c r="D292" i="1"/>
  <c r="D301" i="1"/>
  <c r="D310" i="1"/>
  <c r="D319" i="1"/>
  <c r="D328" i="1"/>
  <c r="D338" i="1"/>
  <c r="D347" i="1"/>
  <c r="D356" i="1"/>
  <c r="D365" i="1"/>
  <c r="D374" i="1"/>
  <c r="D383" i="1"/>
  <c r="D392" i="1"/>
  <c r="C36" i="1"/>
  <c r="C45" i="1"/>
  <c r="C54" i="1"/>
  <c r="C63" i="1"/>
  <c r="C72" i="1"/>
  <c r="C82" i="1"/>
  <c r="C27" i="1"/>
  <c r="O18" i="2"/>
  <c r="K18" i="2"/>
  <c r="I18" i="2"/>
  <c r="H18" i="2"/>
  <c r="E18" i="2"/>
  <c r="O395" i="1"/>
  <c r="O19" i="2"/>
  <c r="M18" i="2"/>
  <c r="K395" i="1"/>
  <c r="K19" i="2"/>
  <c r="H81" i="5"/>
  <c r="P16" i="2"/>
  <c r="H395" i="1"/>
  <c r="H19" i="2"/>
  <c r="H51" i="5"/>
  <c r="F18" i="2"/>
  <c r="G18" i="2"/>
  <c r="I395" i="1"/>
  <c r="I19" i="2"/>
  <c r="G395" i="1"/>
  <c r="G396" i="1"/>
  <c r="N395" i="1"/>
  <c r="N396" i="1"/>
  <c r="N18" i="2"/>
  <c r="L18" i="2"/>
  <c r="M395" i="1"/>
  <c r="M19" i="2"/>
  <c r="H101" i="5"/>
  <c r="J395" i="1"/>
  <c r="J396" i="1"/>
  <c r="J18" i="2"/>
  <c r="F395" i="1"/>
  <c r="F396" i="1"/>
  <c r="E395" i="1"/>
  <c r="E396" i="1"/>
  <c r="P14" i="2"/>
  <c r="P12" i="2"/>
  <c r="L395" i="1"/>
  <c r="L396" i="1"/>
  <c r="P11" i="2"/>
  <c r="P15" i="2"/>
  <c r="P17" i="2"/>
  <c r="P13" i="2"/>
  <c r="D395" i="1"/>
  <c r="D396" i="1"/>
  <c r="D18" i="2"/>
  <c r="C83" i="1"/>
  <c r="C147" i="1"/>
  <c r="C31" i="3"/>
  <c r="C100" i="1"/>
  <c r="C109" i="1"/>
  <c r="C118" i="1"/>
  <c r="C127" i="1"/>
  <c r="C136" i="1"/>
  <c r="C146" i="1"/>
  <c r="C91" i="1"/>
  <c r="D9" i="2"/>
  <c r="P9" i="2"/>
  <c r="P8" i="2"/>
  <c r="C26" i="3"/>
  <c r="C23" i="3"/>
  <c r="C27" i="3"/>
  <c r="C29" i="3"/>
  <c r="C32" i="3"/>
  <c r="C28" i="3"/>
  <c r="V81" i="5"/>
  <c r="V51" i="5"/>
  <c r="V101" i="5"/>
  <c r="H121" i="5"/>
  <c r="H61" i="5"/>
  <c r="I396" i="1"/>
  <c r="H396" i="1"/>
  <c r="J19" i="2"/>
  <c r="N19" i="2"/>
  <c r="G19" i="2"/>
  <c r="E19" i="2"/>
  <c r="L19" i="2"/>
  <c r="K396" i="1"/>
  <c r="F19" i="2"/>
  <c r="O396" i="1"/>
  <c r="M396" i="1"/>
  <c r="P395" i="1"/>
  <c r="P18" i="2"/>
  <c r="D19" i="2"/>
  <c r="H11" i="5"/>
  <c r="V11" i="5"/>
  <c r="C183" i="1"/>
  <c r="C35" i="3"/>
  <c r="C174" i="1"/>
  <c r="C34" i="3"/>
  <c r="C165" i="1"/>
  <c r="C33" i="3"/>
  <c r="C155" i="1"/>
  <c r="C164" i="1"/>
  <c r="C173" i="1"/>
  <c r="C182" i="1"/>
  <c r="C191" i="1"/>
  <c r="C200" i="1"/>
  <c r="C210" i="1"/>
  <c r="C192" i="1"/>
  <c r="C36" i="3"/>
  <c r="C220" i="1"/>
  <c r="C39" i="3"/>
  <c r="C138" i="1"/>
  <c r="C30" i="3"/>
  <c r="C211" i="1"/>
  <c r="C38" i="3"/>
  <c r="AJ81" i="5"/>
  <c r="AJ51" i="5"/>
  <c r="AJ11" i="5"/>
  <c r="AJ101" i="5"/>
  <c r="V121" i="5"/>
  <c r="V61" i="5"/>
  <c r="H111" i="5"/>
  <c r="H91" i="5"/>
  <c r="H71" i="5"/>
  <c r="H41" i="5"/>
  <c r="H31" i="5"/>
  <c r="E21" i="2"/>
  <c r="H21" i="5"/>
  <c r="V21" i="5"/>
  <c r="E23" i="2"/>
  <c r="P19" i="2"/>
  <c r="D21" i="2"/>
  <c r="D23" i="2"/>
  <c r="C247" i="1"/>
  <c r="C42" i="3"/>
  <c r="C275" i="1"/>
  <c r="C45" i="3"/>
  <c r="C339" i="1"/>
  <c r="C228" i="1"/>
  <c r="C237" i="1"/>
  <c r="C246" i="1"/>
  <c r="C255" i="1"/>
  <c r="C264" i="1"/>
  <c r="C274" i="1"/>
  <c r="C219" i="1"/>
  <c r="C284" i="1"/>
  <c r="C46" i="3"/>
  <c r="C348" i="1"/>
  <c r="C238" i="1"/>
  <c r="C41" i="3"/>
  <c r="C202" i="1"/>
  <c r="C37" i="3"/>
  <c r="C43" i="3"/>
  <c r="C256" i="1"/>
  <c r="C229" i="1"/>
  <c r="C40" i="3"/>
  <c r="AX81" i="5"/>
  <c r="AX51" i="5"/>
  <c r="AX11" i="5"/>
  <c r="AX101" i="5"/>
  <c r="AJ121" i="5"/>
  <c r="V41" i="5"/>
  <c r="AJ61" i="5"/>
  <c r="V91" i="5"/>
  <c r="V31" i="5"/>
  <c r="V111" i="5"/>
  <c r="AJ21" i="5"/>
  <c r="V71" i="5"/>
  <c r="H131" i="5"/>
  <c r="H141" i="5"/>
  <c r="J10" i="2"/>
  <c r="O10" i="2"/>
  <c r="E10" i="2"/>
  <c r="D10" i="2"/>
  <c r="G10" i="2"/>
  <c r="N10" i="2"/>
  <c r="M10" i="2"/>
  <c r="F10" i="2"/>
  <c r="L10" i="2"/>
  <c r="I10" i="2"/>
  <c r="K10" i="2"/>
  <c r="H10" i="2"/>
  <c r="C50" i="3"/>
  <c r="C384" i="1"/>
  <c r="C320" i="1"/>
  <c r="C293" i="1"/>
  <c r="C47" i="3"/>
  <c r="C357" i="1"/>
  <c r="C266" i="1"/>
  <c r="C44" i="3"/>
  <c r="C330" i="1"/>
  <c r="C311" i="1"/>
  <c r="C49" i="3"/>
  <c r="C375" i="1"/>
  <c r="C302" i="1"/>
  <c r="C48" i="3"/>
  <c r="C366" i="1"/>
  <c r="C292" i="1"/>
  <c r="C301" i="1"/>
  <c r="C310" i="1"/>
  <c r="C319" i="1"/>
  <c r="C328" i="1"/>
  <c r="C338" i="1"/>
  <c r="C283" i="1"/>
  <c r="AX121" i="5"/>
  <c r="AJ41" i="5"/>
  <c r="AX61" i="5"/>
  <c r="AJ91" i="5"/>
  <c r="AJ31" i="5"/>
  <c r="AJ111" i="5"/>
  <c r="AX21" i="5"/>
  <c r="AJ71" i="5"/>
  <c r="V131" i="5"/>
  <c r="V141" i="5"/>
  <c r="P10" i="2"/>
  <c r="C356" i="1"/>
  <c r="C365" i="1"/>
  <c r="C374" i="1"/>
  <c r="C383" i="1"/>
  <c r="C392" i="1"/>
  <c r="C347" i="1"/>
  <c r="AG6" i="6"/>
  <c r="M101" i="5"/>
  <c r="AA6" i="6"/>
  <c r="M81" i="5"/>
  <c r="R6" i="6"/>
  <c r="M51" i="5"/>
  <c r="F6" i="6"/>
  <c r="M11" i="5"/>
  <c r="AX41" i="5"/>
  <c r="AX91" i="5"/>
  <c r="AX31" i="5"/>
  <c r="AX111" i="5"/>
  <c r="AX71" i="5"/>
  <c r="AJ131" i="5"/>
  <c r="AJ141" i="5"/>
  <c r="U6" i="6"/>
  <c r="M61" i="5"/>
  <c r="I6" i="6"/>
  <c r="M21" i="5"/>
  <c r="AM6" i="6"/>
  <c r="M121" i="5"/>
  <c r="AX131" i="5"/>
  <c r="AX141" i="5"/>
  <c r="AJ6" i="6"/>
  <c r="M111" i="5"/>
  <c r="AD6" i="6"/>
  <c r="M91" i="5"/>
  <c r="O6" i="6"/>
  <c r="M41" i="5"/>
  <c r="L6" i="6"/>
  <c r="M31" i="5"/>
  <c r="AO131" i="5"/>
  <c r="AM141" i="5"/>
  <c r="BC131" i="5"/>
  <c r="Y141" i="5"/>
  <c r="F32" i="6"/>
  <c r="F30" i="6"/>
  <c r="E21" i="6"/>
  <c r="F27" i="6"/>
  <c r="F28" i="6"/>
  <c r="F31" i="6"/>
  <c r="F33" i="6"/>
  <c r="F29" i="6"/>
  <c r="X6" i="6"/>
  <c r="M71" i="5"/>
  <c r="F131" i="5"/>
  <c r="E19" i="6"/>
  <c r="BA141" i="5"/>
  <c r="F141" i="5"/>
  <c r="F19" i="6"/>
  <c r="E20" i="6"/>
  <c r="F20" i="6"/>
  <c r="F13" i="6"/>
  <c r="K141" i="5"/>
  <c r="AV14" i="6"/>
  <c r="AS34" i="6"/>
  <c r="AS39" i="6"/>
  <c r="AS16" i="6"/>
  <c r="AS38" i="6"/>
  <c r="I11" i="6"/>
  <c r="AT33" i="6"/>
  <c r="AT32" i="6"/>
  <c r="F12" i="6"/>
  <c r="AT31" i="6"/>
  <c r="AT29" i="6"/>
  <c r="AT6" i="6"/>
  <c r="AT27" i="6"/>
  <c r="AT30" i="6"/>
  <c r="AS21" i="6"/>
  <c r="AS19" i="6"/>
  <c r="AT19" i="6"/>
  <c r="AS23" i="6"/>
  <c r="AS25" i="6"/>
  <c r="AT28" i="6"/>
  <c r="H21" i="6"/>
  <c r="I30" i="6"/>
  <c r="I27" i="6"/>
  <c r="I29" i="6"/>
  <c r="I33" i="6"/>
  <c r="I13" i="6"/>
  <c r="I31" i="6"/>
  <c r="I32" i="6"/>
  <c r="I28" i="6"/>
  <c r="I12" i="6"/>
  <c r="I14" i="6"/>
  <c r="AS36" i="6"/>
  <c r="AT25" i="6"/>
  <c r="F11" i="6"/>
  <c r="F14" i="6"/>
  <c r="AT14" i="6"/>
  <c r="H19" i="6"/>
  <c r="AT36" i="6"/>
  <c r="AS41" i="6"/>
  <c r="I19" i="6"/>
  <c r="H20" i="6"/>
  <c r="I20" i="6"/>
  <c r="AS43" i="6"/>
  <c r="AT43" i="6"/>
  <c r="AT41" i="6"/>
  <c r="L12" i="6"/>
  <c r="K21" i="6"/>
  <c r="L27" i="6"/>
  <c r="L31" i="6"/>
  <c r="L33" i="6"/>
  <c r="L13" i="6"/>
  <c r="L28" i="6"/>
  <c r="L29" i="6"/>
  <c r="L32" i="6"/>
  <c r="L30" i="6"/>
  <c r="AS45" i="6"/>
  <c r="AT45" i="6"/>
  <c r="L11" i="6"/>
  <c r="L14" i="6"/>
  <c r="K19" i="6"/>
  <c r="L19" i="6"/>
  <c r="K20" i="6"/>
  <c r="L20" i="6"/>
  <c r="O12" i="6"/>
  <c r="N21" i="6"/>
  <c r="N19" i="6"/>
  <c r="O30" i="6"/>
  <c r="O13" i="6"/>
  <c r="O28" i="6"/>
  <c r="O32" i="6"/>
  <c r="O31" i="6"/>
  <c r="O27" i="6"/>
  <c r="O29" i="6"/>
  <c r="O33" i="6"/>
  <c r="O11" i="6"/>
  <c r="O14" i="6"/>
  <c r="O19" i="6"/>
  <c r="N20" i="6"/>
  <c r="O20" i="6"/>
  <c r="R12" i="6"/>
  <c r="R30" i="6"/>
  <c r="R29" i="6"/>
  <c r="R27" i="6"/>
  <c r="R28" i="6"/>
  <c r="R31" i="6"/>
  <c r="R32" i="6"/>
  <c r="R33" i="6"/>
  <c r="R13" i="6"/>
  <c r="Q21" i="6"/>
  <c r="R11" i="6"/>
  <c r="R14" i="6"/>
  <c r="Q19" i="6"/>
  <c r="R19" i="6"/>
  <c r="Q20" i="6"/>
  <c r="R20" i="6"/>
  <c r="U30" i="6"/>
  <c r="U27" i="6"/>
  <c r="U31" i="6"/>
  <c r="U33" i="6"/>
  <c r="U29" i="6"/>
  <c r="U28" i="6"/>
  <c r="U13" i="6"/>
  <c r="U32" i="6"/>
  <c r="T21" i="6"/>
  <c r="T19" i="6"/>
  <c r="U11" i="6"/>
  <c r="U12" i="6"/>
  <c r="U14" i="6"/>
  <c r="T20" i="6"/>
  <c r="U20" i="6"/>
  <c r="U19" i="6"/>
  <c r="X12" i="6"/>
  <c r="W21" i="6"/>
  <c r="W19" i="6"/>
  <c r="X31" i="6"/>
  <c r="X30" i="6"/>
  <c r="X32" i="6"/>
  <c r="X33" i="6"/>
  <c r="X29" i="6"/>
  <c r="X27" i="6"/>
  <c r="X13" i="6"/>
  <c r="X28" i="6"/>
  <c r="X11" i="6"/>
  <c r="X14" i="6"/>
  <c r="W20" i="6"/>
  <c r="X20" i="6"/>
  <c r="X19" i="6"/>
  <c r="AA12" i="6"/>
  <c r="AA29" i="6"/>
  <c r="AA28" i="6"/>
  <c r="AA27" i="6"/>
  <c r="AA31" i="6"/>
  <c r="AA32" i="6"/>
  <c r="AA30" i="6"/>
  <c r="AA33" i="6"/>
  <c r="AA13" i="6"/>
  <c r="Z21" i="6"/>
  <c r="Z19" i="6"/>
  <c r="AA11" i="6"/>
  <c r="AA14" i="6"/>
  <c r="AA19" i="6"/>
  <c r="Z20" i="6"/>
  <c r="AA20" i="6"/>
  <c r="AD12" i="6"/>
  <c r="AC21" i="6"/>
  <c r="AC19" i="6"/>
  <c r="AD32" i="6"/>
  <c r="AD31" i="6"/>
  <c r="AD29" i="6"/>
  <c r="AD13" i="6"/>
  <c r="AD28" i="6"/>
  <c r="AD30" i="6"/>
  <c r="AD27" i="6"/>
  <c r="AD33" i="6"/>
  <c r="AD11" i="6"/>
  <c r="AD14" i="6"/>
  <c r="AD19" i="6"/>
  <c r="AC20" i="6"/>
  <c r="AD20" i="6"/>
  <c r="AG12" i="6"/>
  <c r="AG33" i="6"/>
  <c r="AG28" i="6"/>
  <c r="AG32" i="6"/>
  <c r="AG29" i="6"/>
  <c r="AG13" i="6"/>
  <c r="AG30" i="6"/>
  <c r="AG27" i="6"/>
  <c r="AG31" i="6"/>
  <c r="AG11" i="6"/>
  <c r="AF21" i="6"/>
  <c r="AF19" i="6"/>
  <c r="AG19" i="6"/>
  <c r="AF20" i="6"/>
  <c r="AG20" i="6"/>
  <c r="AG14" i="6"/>
  <c r="AI21" i="6"/>
  <c r="AI19" i="6"/>
  <c r="AI20" i="6"/>
  <c r="AJ20" i="6"/>
  <c r="AJ32" i="6"/>
  <c r="AJ13" i="6"/>
  <c r="AJ30" i="6"/>
  <c r="AJ27" i="6"/>
  <c r="AJ29" i="6"/>
  <c r="AJ28" i="6"/>
  <c r="AJ33" i="6"/>
  <c r="AJ31" i="6"/>
  <c r="AJ11" i="6"/>
  <c r="AJ12" i="6"/>
  <c r="AJ14" i="6"/>
  <c r="AJ19" i="6"/>
  <c r="AM32" i="6"/>
  <c r="AM30" i="6"/>
  <c r="AM29" i="6"/>
  <c r="AM28" i="6"/>
  <c r="AM27" i="6"/>
  <c r="AM31" i="6"/>
  <c r="AM33" i="6"/>
  <c r="AL21" i="6"/>
  <c r="AP21" i="6"/>
  <c r="AQ11" i="6"/>
  <c r="AM11" i="6"/>
  <c r="AQ12" i="6"/>
  <c r="AM12" i="6"/>
  <c r="AQ13" i="6"/>
  <c r="AM13" i="6"/>
  <c r="AQ21" i="6"/>
  <c r="AQ27" i="6"/>
  <c r="AQ6" i="6"/>
  <c r="AI7" i="6"/>
  <c r="W7" i="6"/>
  <c r="K7" i="6"/>
  <c r="AC7" i="6"/>
  <c r="Z7" i="6"/>
  <c r="AF7" i="6"/>
  <c r="T7" i="6"/>
  <c r="Q7" i="6"/>
  <c r="E7" i="6"/>
  <c r="AL7" i="6"/>
  <c r="N7" i="6"/>
  <c r="H7" i="6"/>
  <c r="AQ32" i="6"/>
  <c r="AL19" i="6"/>
  <c r="AQ31" i="6"/>
  <c r="AQ28" i="6"/>
  <c r="AQ29" i="6"/>
  <c r="AQ33" i="6"/>
  <c r="AQ30" i="6"/>
  <c r="C9" i="6"/>
  <c r="AQ14" i="6"/>
  <c r="W34" i="6"/>
  <c r="X34" i="6"/>
  <c r="W16" i="6"/>
  <c r="W38" i="6"/>
  <c r="X38" i="6"/>
  <c r="W39" i="6"/>
  <c r="X39" i="6"/>
  <c r="AI39" i="6"/>
  <c r="AJ39" i="6"/>
  <c r="AI38" i="6"/>
  <c r="AJ38" i="6"/>
  <c r="AI34" i="6"/>
  <c r="AJ34" i="6"/>
  <c r="AI16" i="6"/>
  <c r="AL39" i="6"/>
  <c r="AL16" i="6"/>
  <c r="AL38" i="6"/>
  <c r="AL34" i="6"/>
  <c r="AF38" i="6"/>
  <c r="AG38" i="6"/>
  <c r="AF39" i="6"/>
  <c r="AG39" i="6"/>
  <c r="AF34" i="6"/>
  <c r="AG34" i="6"/>
  <c r="AF16" i="6"/>
  <c r="AP7" i="6"/>
  <c r="AS7" i="6"/>
  <c r="E34" i="6"/>
  <c r="F34" i="6"/>
  <c r="E16" i="6"/>
  <c r="E38" i="6"/>
  <c r="F38" i="6"/>
  <c r="E39" i="6"/>
  <c r="F39" i="6"/>
  <c r="Z39" i="6"/>
  <c r="AA39" i="6"/>
  <c r="Z38" i="6"/>
  <c r="AA38" i="6"/>
  <c r="Z16" i="6"/>
  <c r="Z34" i="6"/>
  <c r="AA34" i="6"/>
  <c r="H34" i="6"/>
  <c r="I34" i="6"/>
  <c r="H38" i="6"/>
  <c r="I38" i="6"/>
  <c r="H16" i="6"/>
  <c r="H39" i="6"/>
  <c r="I39" i="6"/>
  <c r="Q39" i="6"/>
  <c r="R39" i="6"/>
  <c r="Q16" i="6"/>
  <c r="Q34" i="6"/>
  <c r="R34" i="6"/>
  <c r="Q38" i="6"/>
  <c r="R38" i="6"/>
  <c r="AC34" i="6"/>
  <c r="AD34" i="6"/>
  <c r="AC16" i="6"/>
  <c r="AC38" i="6"/>
  <c r="AD38" i="6"/>
  <c r="AC39" i="6"/>
  <c r="AD39" i="6"/>
  <c r="N39" i="6"/>
  <c r="O39" i="6"/>
  <c r="N16" i="6"/>
  <c r="N34" i="6"/>
  <c r="O34" i="6"/>
  <c r="N38" i="6"/>
  <c r="O38" i="6"/>
  <c r="T39" i="6"/>
  <c r="U39" i="6"/>
  <c r="T34" i="6"/>
  <c r="U34" i="6"/>
  <c r="T38" i="6"/>
  <c r="U38" i="6"/>
  <c r="T16" i="6"/>
  <c r="K16" i="6"/>
  <c r="K34" i="6"/>
  <c r="L34" i="6"/>
  <c r="K39" i="6"/>
  <c r="L39" i="6"/>
  <c r="K38" i="6"/>
  <c r="L38" i="6"/>
  <c r="AM19" i="6"/>
  <c r="AP19" i="6"/>
  <c r="AQ19" i="6"/>
  <c r="AL20" i="6"/>
  <c r="AM14" i="6"/>
  <c r="AG16" i="6"/>
  <c r="AF23" i="6"/>
  <c r="AJ16" i="6"/>
  <c r="AI23" i="6"/>
  <c r="O16" i="6"/>
  <c r="N23" i="6"/>
  <c r="F16" i="6"/>
  <c r="E23" i="6"/>
  <c r="AP38" i="6"/>
  <c r="AQ38" i="6"/>
  <c r="AM38" i="6"/>
  <c r="L16" i="6"/>
  <c r="K23" i="6"/>
  <c r="W23" i="6"/>
  <c r="X16" i="6"/>
  <c r="I16" i="6"/>
  <c r="H23" i="6"/>
  <c r="AA16" i="6"/>
  <c r="Z23" i="6"/>
  <c r="AP34" i="6"/>
  <c r="AQ34" i="6"/>
  <c r="AM34" i="6"/>
  <c r="AC23" i="6"/>
  <c r="AD16" i="6"/>
  <c r="R16" i="6"/>
  <c r="Q23" i="6"/>
  <c r="AP16" i="6"/>
  <c r="AQ16" i="6"/>
  <c r="AM16" i="6"/>
  <c r="AL23" i="6"/>
  <c r="U16" i="6"/>
  <c r="T23" i="6"/>
  <c r="AP39" i="6"/>
  <c r="AQ39" i="6"/>
  <c r="AM39" i="6"/>
  <c r="AM20" i="6"/>
  <c r="AP20" i="6"/>
  <c r="AQ20" i="6"/>
  <c r="AT20" i="6"/>
  <c r="AS20" i="6"/>
  <c r="AI25" i="6"/>
  <c r="AJ23" i="6"/>
  <c r="AL25" i="6"/>
  <c r="AP23" i="6"/>
  <c r="AQ23" i="6"/>
  <c r="AM23" i="6"/>
  <c r="I23" i="6"/>
  <c r="H25" i="6"/>
  <c r="AA23" i="6"/>
  <c r="Z25" i="6"/>
  <c r="R23" i="6"/>
  <c r="Q25" i="6"/>
  <c r="L23" i="6"/>
  <c r="K25" i="6"/>
  <c r="F23" i="6"/>
  <c r="E25" i="6"/>
  <c r="N25" i="6"/>
  <c r="O23" i="6"/>
  <c r="AG23" i="6"/>
  <c r="AF25" i="6"/>
  <c r="U23" i="6"/>
  <c r="T25" i="6"/>
  <c r="AC25" i="6"/>
  <c r="AD23" i="6"/>
  <c r="X23" i="6"/>
  <c r="W25" i="6"/>
  <c r="O25" i="6"/>
  <c r="N36" i="6"/>
  <c r="AF36" i="6"/>
  <c r="AG25" i="6"/>
  <c r="E36" i="6"/>
  <c r="F25" i="6"/>
  <c r="R25" i="6"/>
  <c r="Q36" i="6"/>
  <c r="H36" i="6"/>
  <c r="I25" i="6"/>
  <c r="AL36" i="6"/>
  <c r="AP25" i="6"/>
  <c r="AQ25" i="6"/>
  <c r="AM25" i="6"/>
  <c r="AD25" i="6"/>
  <c r="AC36" i="6"/>
  <c r="X25" i="6"/>
  <c r="W36" i="6"/>
  <c r="U25" i="6"/>
  <c r="T36" i="6"/>
  <c r="L25" i="6"/>
  <c r="K36" i="6"/>
  <c r="Z36" i="6"/>
  <c r="AA25" i="6"/>
  <c r="AI36" i="6"/>
  <c r="AJ25" i="6"/>
  <c r="AD36" i="6"/>
  <c r="AC41" i="6"/>
  <c r="AI41" i="6"/>
  <c r="AJ36" i="6"/>
  <c r="R36" i="6"/>
  <c r="Q41" i="6"/>
  <c r="T41" i="6"/>
  <c r="U36" i="6"/>
  <c r="AL41" i="6"/>
  <c r="AP36" i="6"/>
  <c r="AQ36" i="6"/>
  <c r="AM36" i="6"/>
  <c r="AG36" i="6"/>
  <c r="AF41" i="6"/>
  <c r="Z41" i="6"/>
  <c r="AA36" i="6"/>
  <c r="O36" i="6"/>
  <c r="N41" i="6"/>
  <c r="K41" i="6"/>
  <c r="L36" i="6"/>
  <c r="X36" i="6"/>
  <c r="W41" i="6"/>
  <c r="I36" i="6"/>
  <c r="H41" i="6"/>
  <c r="E41" i="6"/>
  <c r="F36" i="6"/>
  <c r="E43" i="6"/>
  <c r="F43" i="6"/>
  <c r="F41" i="6"/>
  <c r="I41" i="6"/>
  <c r="H43" i="6"/>
  <c r="I43" i="6"/>
  <c r="U41" i="6"/>
  <c r="T43" i="6"/>
  <c r="U43" i="6"/>
  <c r="AI43" i="6"/>
  <c r="AJ43" i="6"/>
  <c r="AJ41" i="6"/>
  <c r="K43" i="6"/>
  <c r="L43" i="6"/>
  <c r="L41" i="6"/>
  <c r="Z43" i="6"/>
  <c r="AA43" i="6"/>
  <c r="AA41" i="6"/>
  <c r="Q43" i="6"/>
  <c r="R43" i="6"/>
  <c r="R41" i="6"/>
  <c r="AD41" i="6"/>
  <c r="AC43" i="6"/>
  <c r="AD43" i="6"/>
  <c r="W43" i="6"/>
  <c r="X43" i="6"/>
  <c r="X41" i="6"/>
  <c r="O41" i="6"/>
  <c r="N43" i="6"/>
  <c r="O43" i="6"/>
  <c r="AG41" i="6"/>
  <c r="AF43" i="6"/>
  <c r="AG43" i="6"/>
  <c r="AM41" i="6"/>
  <c r="AP41" i="6"/>
  <c r="AQ41" i="6"/>
  <c r="AL43" i="6"/>
  <c r="AL45" i="6"/>
  <c r="AC45" i="6"/>
  <c r="AD45" i="6"/>
  <c r="E45" i="6"/>
  <c r="F45" i="6"/>
  <c r="AF45" i="6"/>
  <c r="AG45" i="6"/>
  <c r="AI45" i="6"/>
  <c r="AJ45" i="6"/>
  <c r="Q45" i="6"/>
  <c r="R45" i="6"/>
  <c r="AM45" i="6"/>
  <c r="AP43" i="6"/>
  <c r="AQ43" i="6"/>
  <c r="AM43" i="6"/>
  <c r="W45" i="6"/>
  <c r="X45" i="6"/>
  <c r="K45" i="6"/>
  <c r="L45" i="6"/>
  <c r="N45" i="6"/>
  <c r="O45" i="6"/>
  <c r="H45" i="6"/>
  <c r="I45" i="6"/>
  <c r="Z45" i="6"/>
  <c r="AA45" i="6"/>
  <c r="T45" i="6"/>
  <c r="U45" i="6"/>
  <c r="AP45" i="6"/>
  <c r="AQ45" i="6"/>
  <c r="K131" i="5"/>
  <c r="M131" i="5"/>
  <c r="AA131" i="5"/>
  <c r="F23" i="2" l="1"/>
  <c r="G7" i="2"/>
  <c r="F21" i="2"/>
  <c r="AI6" i="7"/>
  <c r="AP6" i="7"/>
  <c r="AL6" i="7"/>
  <c r="K6" i="7"/>
  <c r="G21" i="2" l="1"/>
  <c r="H7" i="2"/>
  <c r="G23" i="2"/>
  <c r="H23" i="2" l="1"/>
  <c r="I7" i="2"/>
  <c r="H21" i="2"/>
  <c r="J7" i="2" l="1"/>
  <c r="I23" i="2"/>
  <c r="I21" i="2"/>
  <c r="K7" i="2" l="1"/>
  <c r="J21" i="2"/>
  <c r="J23" i="2"/>
  <c r="K23" i="2" l="1"/>
  <c r="L7" i="2"/>
  <c r="K21" i="2"/>
  <c r="L21" i="2" l="1"/>
  <c r="L23" i="2"/>
  <c r="M7" i="2"/>
  <c r="N7" i="2" l="1"/>
  <c r="M23" i="2"/>
  <c r="M21" i="2"/>
  <c r="N23" i="2" l="1"/>
  <c r="O7" i="2"/>
  <c r="N21" i="2"/>
  <c r="O21" i="2" l="1"/>
  <c r="P7" i="2"/>
  <c r="O23" i="2"/>
  <c r="P21" i="2" l="1"/>
  <c r="P23" i="2"/>
</calcChain>
</file>

<file path=xl/sharedStrings.xml><?xml version="1.0" encoding="utf-8"?>
<sst xmlns="http://schemas.openxmlformats.org/spreadsheetml/2006/main" count="1439" uniqueCount="203">
  <si>
    <t>CADRAN NUMÉRO 1</t>
  </si>
  <si>
    <t>Lundi</t>
  </si>
  <si>
    <t xml:space="preserve"> </t>
  </si>
  <si>
    <t>6 h à 9 h 30</t>
  </si>
  <si>
    <t>9 h 30 à 11 h 30</t>
  </si>
  <si>
    <t>11 h 30 à 14 h 30</t>
  </si>
  <si>
    <t>14 h 30 à 17 h</t>
  </si>
  <si>
    <t>17 h à 19 h</t>
  </si>
  <si>
    <t>19 h à 23 h</t>
  </si>
  <si>
    <t>23 h à 6 h</t>
  </si>
  <si>
    <t>Total</t>
  </si>
  <si>
    <t>Mardi</t>
  </si>
  <si>
    <t>Mercredi</t>
  </si>
  <si>
    <t>Jeudi</t>
  </si>
  <si>
    <t>Vendredi</t>
  </si>
  <si>
    <t>Samedi</t>
  </si>
  <si>
    <t>Dimanche</t>
  </si>
  <si>
    <t>CADRAN NUMÉRO 2</t>
  </si>
  <si>
    <t>CADRAN NUMÉRO 3</t>
  </si>
  <si>
    <t>CADRAN NUMÉRO 4</t>
  </si>
  <si>
    <t>CADRAN NUMÉRO 5</t>
  </si>
  <si>
    <t>CADRAN NUMÉRO 6</t>
  </si>
  <si>
    <t>(A) / Mois</t>
  </si>
  <si>
    <t>(A)  / année</t>
  </si>
  <si>
    <t>Total contrôle</t>
  </si>
  <si>
    <t>Pér.04</t>
  </si>
  <si>
    <t>NB de place</t>
  </si>
  <si>
    <t>NB de jour</t>
  </si>
  <si>
    <t>NB de jour / mois</t>
  </si>
  <si>
    <t>NB de jour / Exploitation</t>
  </si>
  <si>
    <t>Année</t>
  </si>
  <si>
    <t>Pér.01</t>
    <phoneticPr fontId="0" type="noConversion"/>
  </si>
  <si>
    <t>Pér.02</t>
    <phoneticPr fontId="0" type="noConversion"/>
  </si>
  <si>
    <t>Pér.03</t>
    <phoneticPr fontId="0" type="noConversion"/>
  </si>
  <si>
    <t>Pér.05</t>
    <phoneticPr fontId="0" type="noConversion"/>
  </si>
  <si>
    <t>Pér.06</t>
    <phoneticPr fontId="0" type="noConversion"/>
  </si>
  <si>
    <t>Pér.07</t>
    <phoneticPr fontId="0" type="noConversion"/>
  </si>
  <si>
    <t>Pér.08</t>
    <phoneticPr fontId="0" type="noConversion"/>
  </si>
  <si>
    <t>Pér.09</t>
    <phoneticPr fontId="0" type="noConversion"/>
  </si>
  <si>
    <t>Pér.10</t>
    <phoneticPr fontId="0" type="noConversion"/>
  </si>
  <si>
    <t>Pér.11</t>
    <phoneticPr fontId="0" type="noConversion"/>
  </si>
  <si>
    <t>Pér.12</t>
    <phoneticPr fontId="0" type="noConversion"/>
  </si>
  <si>
    <t>[</t>
  </si>
  <si>
    <t>]</t>
  </si>
  <si>
    <t>=</t>
  </si>
  <si>
    <t>x</t>
  </si>
  <si>
    <t>(</t>
  </si>
  <si>
    <t>Um/A</t>
  </si>
  <si>
    <t>PmO</t>
  </si>
  <si>
    <t>)</t>
  </si>
  <si>
    <t>A</t>
  </si>
  <si>
    <t>Achalandage  Mois et Année</t>
  </si>
  <si>
    <t>Courbe de vente</t>
  </si>
  <si>
    <t>NB de client par place par jour</t>
  </si>
  <si>
    <t>Taux d'occupation en %</t>
  </si>
  <si>
    <t>Janvier 2021</t>
  </si>
  <si>
    <t>Février 2021</t>
  </si>
  <si>
    <t>Mars 2021</t>
  </si>
  <si>
    <t>Avril 2021</t>
  </si>
  <si>
    <t>Mai 2021</t>
  </si>
  <si>
    <t>Juin 2021</t>
  </si>
  <si>
    <t>Juillet 2021</t>
  </si>
  <si>
    <t>Août 2021</t>
  </si>
  <si>
    <t>Septembre 2021</t>
  </si>
  <si>
    <t>Octobre 2021</t>
  </si>
  <si>
    <t>Novembre 2021</t>
  </si>
  <si>
    <t>Décembre 2021</t>
  </si>
  <si>
    <t>1 fev 2021</t>
  </si>
  <si>
    <t>28 fev 2021</t>
  </si>
  <si>
    <t>2 fev 2021</t>
  </si>
  <si>
    <t>3 fev 2021</t>
  </si>
  <si>
    <t>4 fev 2021</t>
  </si>
  <si>
    <t>5 fev 2021</t>
  </si>
  <si>
    <t>6 fev 2021</t>
  </si>
  <si>
    <t>7 fev 2021</t>
  </si>
  <si>
    <t>8 fev 2021</t>
  </si>
  <si>
    <t>9 fev 2021</t>
  </si>
  <si>
    <t>10 fev 2021</t>
  </si>
  <si>
    <t>11 fev 2021</t>
  </si>
  <si>
    <t>12 fev 2021</t>
  </si>
  <si>
    <t>13 fev 2021</t>
  </si>
  <si>
    <t>14 fev 2021</t>
  </si>
  <si>
    <t>15 fev 2021</t>
  </si>
  <si>
    <t>16 fev 2021</t>
  </si>
  <si>
    <t>17 fev 2021</t>
  </si>
  <si>
    <t>18 fev 2021</t>
  </si>
  <si>
    <t>19 fev 2021</t>
  </si>
  <si>
    <t>20 fev 2021</t>
  </si>
  <si>
    <t>21 fev 2021</t>
  </si>
  <si>
    <t>22 fev 2021</t>
  </si>
  <si>
    <t>23 fev 2021</t>
  </si>
  <si>
    <t>24 fev 2021</t>
  </si>
  <si>
    <t>25 fev 2021</t>
  </si>
  <si>
    <t>26 fev 2021</t>
  </si>
  <si>
    <t>27 fev 2021</t>
  </si>
  <si>
    <t>1 dec 2021</t>
  </si>
  <si>
    <t>2 dec 2021</t>
  </si>
  <si>
    <t>3 dec 2021</t>
  </si>
  <si>
    <t>4 dec 2021</t>
  </si>
  <si>
    <t>5 dec 2021</t>
  </si>
  <si>
    <t>6 dec 2021</t>
  </si>
  <si>
    <t>7 dec 2021</t>
  </si>
  <si>
    <t>8 dec 2021</t>
  </si>
  <si>
    <t>9 dec 2021</t>
  </si>
  <si>
    <t>10 dec 2021</t>
  </si>
  <si>
    <t>11 dec 2021</t>
  </si>
  <si>
    <t>12 dec 2021</t>
  </si>
  <si>
    <t>13 dec 2021</t>
  </si>
  <si>
    <t>14 dec 2021</t>
  </si>
  <si>
    <t>15 dec 2021</t>
  </si>
  <si>
    <t>16 dec 2021</t>
  </si>
  <si>
    <t>17 dec 2021</t>
  </si>
  <si>
    <t>18 dec 2021</t>
  </si>
  <si>
    <t>19 dec 2021</t>
  </si>
  <si>
    <t>20 dec 2021</t>
  </si>
  <si>
    <t>21 dec 2021</t>
  </si>
  <si>
    <t>22 dec 2021</t>
  </si>
  <si>
    <t>23 dec 2021</t>
  </si>
  <si>
    <t>24 dec 2021</t>
  </si>
  <si>
    <t>25 dec 2021</t>
  </si>
  <si>
    <t>26 dec 2021</t>
  </si>
  <si>
    <t>27 dec 2021</t>
  </si>
  <si>
    <t>28 dec 2021</t>
  </si>
  <si>
    <t>29 dec 2021</t>
  </si>
  <si>
    <t>30 dec 2021</t>
  </si>
  <si>
    <t>31 dec 2021</t>
  </si>
  <si>
    <t xml:space="preserve">  </t>
  </si>
  <si>
    <t>Dm/A = la demande moyenne par acheteur [la demande moyenne par acheteur (Dm/A) est souvent nommée par les différends utilisateurs, la facture moyenne par client (Fm/C)]</t>
  </si>
  <si>
    <t>PmO = le prix moyen des produits offerts sur la carte de l’entreprise durant cette période</t>
  </si>
  <si>
    <t>Um/A = le nombre moyen d’unités de produits achetés par les acheteurs durant cette période </t>
  </si>
  <si>
    <t>A = le nombre d’acheteurs durant cette période (l’achalandage) </t>
  </si>
  <si>
    <t>D = la demande totale des acheteurs pour une période donnée, ce qui correspond aux revenus d’une entreprise de restauration alimentaire pour une période donnée</t>
  </si>
  <si>
    <t>Dm/A</t>
  </si>
  <si>
    <t>D</t>
  </si>
  <si>
    <t>Nb de places</t>
  </si>
  <si>
    <t>Rev. / place / jour</t>
  </si>
  <si>
    <t>Restaurant Moyen avec service complet</t>
  </si>
  <si>
    <t>365 jours</t>
  </si>
  <si>
    <t>Revenus annuels par place</t>
  </si>
  <si>
    <t>(%)</t>
  </si>
  <si>
    <t>Revenus</t>
  </si>
  <si>
    <t>Janvier</t>
  </si>
  <si>
    <t xml:space="preserve"> </t>
    <phoneticPr fontId="0" type="noConversion"/>
  </si>
  <si>
    <t>Février</t>
  </si>
  <si>
    <t>Mars</t>
  </si>
  <si>
    <t>Avril</t>
  </si>
  <si>
    <t xml:space="preserve">   Total des revenus</t>
  </si>
  <si>
    <t>Mai</t>
  </si>
  <si>
    <t>Juin</t>
  </si>
  <si>
    <t>Coût des marchandises vendues</t>
  </si>
  <si>
    <t>Juillet</t>
  </si>
  <si>
    <t>Août</t>
  </si>
  <si>
    <t xml:space="preserve">Coût de la main-d’œuvre </t>
  </si>
  <si>
    <t>Septembre</t>
  </si>
  <si>
    <t>Octobre</t>
  </si>
  <si>
    <t xml:space="preserve">Novembre </t>
  </si>
  <si>
    <t xml:space="preserve">   Total des coûts de la main-d’œuvre</t>
  </si>
  <si>
    <t>Décembre</t>
  </si>
  <si>
    <t xml:space="preserve">   « Prime Cost »</t>
  </si>
  <si>
    <t>Moyenne</t>
  </si>
  <si>
    <t xml:space="preserve">   Marge bénéficiaire brute</t>
  </si>
  <si>
    <t xml:space="preserve">   Bénéfices nets avant frais financiers, amort. et impôt </t>
  </si>
  <si>
    <t xml:space="preserve">BÉNÉFICE NET AVANT IMPÔT </t>
    <phoneticPr fontId="0" type="noConversion"/>
  </si>
  <si>
    <t xml:space="preserve">BÉNÉFICE NET </t>
  </si>
  <si>
    <t>Taux d'imposition</t>
  </si>
  <si>
    <t>Année 2021</t>
  </si>
  <si>
    <t xml:space="preserve">États des résultats prévisionnels </t>
  </si>
  <si>
    <t>Pour la période du 1er janvier 2021 au 31 décembre 2021</t>
  </si>
  <si>
    <t>Demande mensuelle</t>
  </si>
  <si>
    <t>Demande annuelle</t>
  </si>
  <si>
    <t>Achalandage annuelle</t>
  </si>
  <si>
    <t>Achalandage mensuel</t>
  </si>
  <si>
    <t>D/m/A</t>
  </si>
  <si>
    <t>En utilisant la formule de base on comprend que : D ÷ A = (Um/A x PmO) et D ÷ A = Dm/A</t>
  </si>
  <si>
    <t>TOTAL</t>
  </si>
  <si>
    <t>+</t>
  </si>
  <si>
    <t>Boissons</t>
  </si>
  <si>
    <t>Nourritures</t>
  </si>
  <si>
    <t>Produits et services complémentaires</t>
  </si>
  <si>
    <t>Coût / place / jour</t>
  </si>
  <si>
    <t xml:space="preserve"> . Coût de la nourritures utilisées « Food Cost »</t>
  </si>
  <si>
    <t xml:space="preserve"> . Coût de la boissons utilisées « Beverage Cost »</t>
  </si>
  <si>
    <t>Restaurant 3 inc</t>
  </si>
  <si>
    <t xml:space="preserve">   Total des coûts d’exploitation</t>
  </si>
  <si>
    <t xml:space="preserve"> Nourriture</t>
  </si>
  <si>
    <t xml:space="preserve"> Boisson</t>
  </si>
  <si>
    <t xml:space="preserve"> Autres revenus</t>
  </si>
  <si>
    <t xml:space="preserve"> Coût d’occupation </t>
  </si>
  <si>
    <t xml:space="preserve"> Coût direct d’exploitation </t>
  </si>
  <si>
    <t xml:space="preserve"> Musique &amp; Divertissement </t>
  </si>
  <si>
    <t xml:space="preserve"> Marketing &amp; Communication marketing</t>
  </si>
  <si>
    <t xml:space="preserve"> Services publics </t>
  </si>
  <si>
    <t xml:space="preserve"> Administration &amp; Frais généraux </t>
  </si>
  <si>
    <t xml:space="preserve"> Entretien &amp; Réparations </t>
  </si>
  <si>
    <t xml:space="preserve"> Frais financiers</t>
  </si>
  <si>
    <t xml:space="preserve"> Amortissement</t>
  </si>
  <si>
    <t xml:space="preserve"> Impôts </t>
  </si>
  <si>
    <t xml:space="preserve"> Total des salaires</t>
  </si>
  <si>
    <t xml:space="preserve"> Total des bénéfices aux employées</t>
  </si>
  <si>
    <t>Coût des produits vendus</t>
  </si>
  <si>
    <t>Coût des ressources nourritures et boissons utilisées</t>
  </si>
  <si>
    <t>Revenus - Coût des produits vendus</t>
  </si>
  <si>
    <t>Coût des produits vendus par place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</si>
</sst>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7" formatCode="#,##0.00\ &quot;$&quot;_);\(#,##0.00\ &quot;$&quot;\)"/>
    <numFmt numFmtId="42" formatCode="_ * #,##0_)\ &quot;$&quot;_ ;_ * \(#,##0\)\ &quot;$&quot;_ ;_ * &quot;-&quot;_)\ &quot;$&quot;_ ;_ @_ "/>
    <numFmt numFmtId="44" formatCode="_ * #,##0.00_)\ &quot;$&quot;_ ;_ * \(#,##0.00\)\ &quot;$&quot;_ ;_ * &quot;-&quot;??_)\ &quot;$&quot;_ ;_ @_ "/>
    <numFmt numFmtId="164" formatCode="&quot;$&quot;#,##0.00_);\(&quot;$&quot;#,##0.00\)"/>
    <numFmt numFmtId="165" formatCode="_(&quot;$&quot;* #,##0.00_);_(&quot;$&quot;* \(#,##0.00\);_(&quot;$&quot;* &quot;-&quot;??_);_(@_)"/>
    <numFmt numFmtId="166" formatCode="_ * #,##0_)\ _$_ ;_ * \(#,##0\)\ _$_ ;_ * &quot;-&quot;_)\ _$_ ;_ @_ "/>
    <numFmt numFmtId="167" formatCode="_ * #,##0.00_)\ _$_ ;_ * \(#,##0.00\)\ _$_ ;_ * &quot;-&quot;??_)\ _$_ ;_ @_ "/>
    <numFmt numFmtId="168" formatCode="[$-C0C]d\ mmm\ yyyy;@"/>
    <numFmt numFmtId="169" formatCode="[$-C0C]d\ mmmm\,\ yyyy;@"/>
    <numFmt numFmtId="170" formatCode="_ * #,##0.00_)\ [$€-1]_ ;_ * \(#,##0.00\)\ [$€-1]_ ;_ * &quot;-&quot;??_)\ [$€-1]_ "/>
    <numFmt numFmtId="171" formatCode="_-* #,##0.00\ &quot;$&quot;_-;_-* #,##0.00\ &quot;$&quot;\-;_-* &quot;-&quot;??\ &quot;$&quot;_-;_-@_-"/>
    <numFmt numFmtId="172" formatCode="0.0"/>
    <numFmt numFmtId="173" formatCode="0.0%"/>
    <numFmt numFmtId="174" formatCode="#,##0.00&quot;$&quot;"/>
    <numFmt numFmtId="175" formatCode="_(&quot;$&quot;* #,##0_);_(&quot;$&quot;* \(#,##0\);_(&quot;$&quot;* &quot;-&quot;_);_(@_)"/>
    <numFmt numFmtId="176" formatCode="#,##0.00\ &quot;$&quot;"/>
    <numFmt numFmtId="177" formatCode="_-* #,##0.00&quot;$&quot;_-;\-* #,##0.00&quot;$&quot;_-;_-* &quot;-&quot;??&quot;$&quot;_-;_-@_-"/>
  </numFmts>
  <fonts count="69" x14ac:knownFonts="1">
    <font>
      <sz val="10"/>
      <name val="Arial"/>
      <charset val="204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10"/>
      <color theme="0" tint="-0.249977111117893"/>
      <name val="Arial"/>
      <family val="2"/>
    </font>
    <font>
      <sz val="10"/>
      <color theme="0" tint="-0.249977111117893"/>
      <name val="Arial"/>
      <family val="2"/>
    </font>
    <font>
      <sz val="10"/>
      <color rgb="FFD9D9D9"/>
      <name val="Arial"/>
      <family val="2"/>
    </font>
    <font>
      <b/>
      <sz val="10"/>
      <color rgb="FFD9D9D9"/>
      <name val="Arial"/>
      <family val="2"/>
    </font>
    <font>
      <b/>
      <sz val="10"/>
      <color rgb="FF0000FF"/>
      <name val="Arial"/>
      <family val="2"/>
    </font>
    <font>
      <b/>
      <sz val="8"/>
      <name val="Arial"/>
      <family val="2"/>
    </font>
    <font>
      <b/>
      <u/>
      <sz val="10"/>
      <name val="Arial"/>
      <family val="2"/>
      <charset val="204"/>
    </font>
    <font>
      <sz val="10"/>
      <color rgb="FF0000FF"/>
      <name val="Arial"/>
      <family val="2"/>
    </font>
    <font>
      <sz val="11"/>
      <name val="Arial"/>
      <family val="2"/>
      <charset val="204"/>
    </font>
    <font>
      <i/>
      <sz val="11"/>
      <color indexed="45"/>
      <name val="Arial"/>
      <family val="2"/>
    </font>
    <font>
      <u/>
      <sz val="10"/>
      <color indexed="12"/>
      <name val="Verdana"/>
      <family val="2"/>
    </font>
    <font>
      <sz val="10"/>
      <name val="Verdana"/>
      <family val="2"/>
    </font>
    <font>
      <sz val="11"/>
      <color indexed="17"/>
      <name val="Calibri"/>
      <family val="2"/>
    </font>
    <font>
      <b/>
      <sz val="18"/>
      <color indexed="62"/>
      <name val="Cambria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11"/>
      <color indexed="9"/>
      <name val="Calibri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b/>
      <sz val="8"/>
      <color theme="1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10"/>
      <color theme="0" tint="-0.14999847407452621"/>
      <name val="Arial"/>
      <family val="2"/>
    </font>
    <font>
      <b/>
      <sz val="10"/>
      <color theme="0" tint="-0.14999847407452621"/>
      <name val="Arial"/>
      <family val="2"/>
    </font>
    <font>
      <b/>
      <sz val="12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80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rgb="FF0000FF"/>
      <name val="Calibri"/>
      <family val="2"/>
      <scheme val="minor"/>
    </font>
    <font>
      <b/>
      <sz val="10"/>
      <color theme="0" tint="-4.9989318521683403E-2"/>
      <name val="Arial"/>
      <family val="2"/>
    </font>
    <font>
      <sz val="10"/>
      <color theme="0" tint="-4.9989318521683403E-2"/>
      <name val="Arial"/>
      <family val="2"/>
    </font>
    <font>
      <b/>
      <u/>
      <sz val="10"/>
      <color theme="0" tint="-4.9989318521683403E-2"/>
      <name val="Arial"/>
      <family val="2"/>
    </font>
    <font>
      <sz val="10"/>
      <color theme="1"/>
      <name val="Arial"/>
      <family val="2"/>
    </font>
    <font>
      <b/>
      <sz val="20"/>
      <color theme="1"/>
      <name val="Calibri"/>
      <family val="2"/>
      <scheme val="minor"/>
    </font>
    <font>
      <b/>
      <sz val="10"/>
      <color rgb="FF0003FF"/>
      <name val="Arial"/>
      <family val="2"/>
    </font>
    <font>
      <sz val="10"/>
      <color rgb="FF0003FF"/>
      <name val="Arial"/>
      <family val="2"/>
    </font>
    <font>
      <sz val="8"/>
      <name val="Arial"/>
      <family val="2"/>
    </font>
    <font>
      <sz val="14"/>
      <color rgb="FF333333"/>
      <name val="Verdana"/>
      <family val="2"/>
    </font>
    <font>
      <b/>
      <sz val="10"/>
      <name val="Arial"/>
      <family val="2"/>
    </font>
    <font>
      <b/>
      <sz val="14"/>
      <name val="Verdana"/>
      <family val="2"/>
    </font>
    <font>
      <b/>
      <sz val="10"/>
      <color rgb="FF272AD5"/>
      <name val="Arial"/>
      <family val="2"/>
    </font>
    <font>
      <b/>
      <u val="singleAccounting"/>
      <sz val="10"/>
      <name val="Arial"/>
      <family val="2"/>
    </font>
    <font>
      <b/>
      <u val="singleAccounting"/>
      <sz val="10"/>
      <color theme="0"/>
      <name val="Arial"/>
      <family val="2"/>
    </font>
    <font>
      <sz val="14"/>
      <color theme="0"/>
      <name val="Arial"/>
      <family val="2"/>
    </font>
    <font>
      <b/>
      <sz val="10"/>
      <color indexed="9"/>
      <name val="Arial"/>
      <family val="2"/>
      <charset val="204"/>
    </font>
    <font>
      <sz val="10"/>
      <color indexed="9"/>
      <name val="Arial"/>
      <family val="2"/>
    </font>
    <font>
      <sz val="10"/>
      <color rgb="FFFF0000"/>
      <name val="Arial"/>
      <family val="2"/>
    </font>
    <font>
      <b/>
      <u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sz val="48"/>
      <name val="Arial"/>
      <family val="2"/>
    </font>
    <font>
      <b/>
      <sz val="20"/>
      <name val="Arial"/>
      <family val="2"/>
    </font>
    <font>
      <sz val="14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u val="singleAccounting"/>
      <sz val="10"/>
      <name val="Arial"/>
      <family val="2"/>
    </font>
    <font>
      <b/>
      <sz val="12"/>
      <color indexed="9"/>
      <name val="Arial"/>
      <family val="2"/>
      <charset val="204"/>
    </font>
    <font>
      <b/>
      <sz val="12"/>
      <color theme="0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00000"/>
        <bgColor rgb="FF000000"/>
      </patternFill>
    </fill>
    <fill>
      <patternFill patternType="solid">
        <fgColor theme="1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55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0C0C0"/>
        <bgColor rgb="FF000000"/>
      </patternFill>
    </fill>
  </fills>
  <borders count="73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 style="thin">
        <color rgb="FF000000"/>
      </right>
      <top style="thick">
        <color auto="1"/>
      </top>
      <bottom style="thick">
        <color auto="1"/>
      </bottom>
      <diagonal/>
    </border>
    <border>
      <left/>
      <right style="thin">
        <color auto="1"/>
      </right>
      <top style="thick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auto="1"/>
      </left>
      <right style="thick">
        <color auto="1"/>
      </right>
      <top/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n">
        <color rgb="FF000000"/>
      </right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medium">
        <color auto="1"/>
      </bottom>
      <diagonal/>
    </border>
    <border>
      <left style="thick">
        <color auto="1"/>
      </left>
      <right style="thick">
        <color auto="1"/>
      </right>
      <top style="medium">
        <color auto="1"/>
      </top>
      <bottom style="medium">
        <color auto="1"/>
      </bottom>
      <diagonal/>
    </border>
    <border>
      <left/>
      <right style="thick">
        <color auto="1"/>
      </right>
      <top/>
      <bottom style="medium">
        <color auto="1"/>
      </bottom>
      <diagonal/>
    </border>
    <border>
      <left style="thick">
        <color auto="1"/>
      </left>
      <right style="thick">
        <color auto="1"/>
      </right>
      <top style="medium">
        <color auto="1"/>
      </top>
      <bottom/>
      <diagonal/>
    </border>
    <border>
      <left style="thick">
        <color auto="1"/>
      </left>
      <right style="thick">
        <color auto="1"/>
      </right>
      <top/>
      <bottom style="dashed">
        <color auto="1"/>
      </bottom>
      <diagonal/>
    </border>
    <border>
      <left/>
      <right/>
      <top/>
      <bottom style="dashed">
        <color auto="1"/>
      </bottom>
      <diagonal/>
    </border>
    <border>
      <left style="thick">
        <color auto="1"/>
      </left>
      <right/>
      <top/>
      <bottom style="dashed">
        <color auto="1"/>
      </bottom>
      <diagonal/>
    </border>
    <border>
      <left/>
      <right style="thick">
        <color auto="1"/>
      </right>
      <top/>
      <bottom style="dashed">
        <color auto="1"/>
      </bottom>
      <diagonal/>
    </border>
    <border>
      <left/>
      <right/>
      <top/>
      <bottom style="medium">
        <color auto="1"/>
      </bottom>
      <diagonal/>
    </border>
    <border>
      <left style="thick">
        <color auto="1"/>
      </left>
      <right/>
      <top/>
      <bottom style="medium">
        <color auto="1"/>
      </bottom>
      <diagonal/>
    </border>
    <border>
      <left style="thick">
        <color auto="1"/>
      </left>
      <right/>
      <top style="medium">
        <color auto="1"/>
      </top>
      <bottom style="dashed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/>
      <top style="medium">
        <color auto="1"/>
      </top>
      <bottom/>
      <diagonal/>
    </border>
    <border>
      <left/>
      <right style="thick">
        <color auto="1"/>
      </right>
      <top style="medium">
        <color auto="1"/>
      </top>
      <bottom/>
      <diagonal/>
    </border>
    <border>
      <left style="thick">
        <color auto="1"/>
      </left>
      <right style="thick">
        <color auto="1"/>
      </right>
      <top style="medium">
        <color auto="1"/>
      </top>
      <bottom style="dotted">
        <color auto="1"/>
      </bottom>
      <diagonal/>
    </border>
    <border>
      <left style="thick">
        <color auto="1"/>
      </left>
      <right/>
      <top style="medium">
        <color auto="1"/>
      </top>
      <bottom style="dotted">
        <color auto="1"/>
      </bottom>
      <diagonal/>
    </border>
    <border>
      <left/>
      <right style="thick">
        <color auto="1"/>
      </right>
      <top style="medium">
        <color auto="1"/>
      </top>
      <bottom style="dotted">
        <color auto="1"/>
      </bottom>
      <diagonal/>
    </border>
    <border>
      <left style="thick">
        <color auto="1"/>
      </left>
      <right style="thick">
        <color auto="1"/>
      </right>
      <top style="dotted">
        <color auto="1"/>
      </top>
      <bottom style="thick">
        <color auto="1"/>
      </bottom>
      <diagonal/>
    </border>
    <border>
      <left style="thick">
        <color auto="1"/>
      </left>
      <right/>
      <top style="dotted">
        <color auto="1"/>
      </top>
      <bottom style="thick">
        <color auto="1"/>
      </bottom>
      <diagonal/>
    </border>
    <border>
      <left/>
      <right style="thick">
        <color auto="1"/>
      </right>
      <top style="dotted">
        <color auto="1"/>
      </top>
      <bottom style="thick">
        <color auto="1"/>
      </bottom>
      <diagonal/>
    </border>
  </borders>
  <cellStyleXfs count="126">
    <xf numFmtId="0" fontId="0" fillId="0" borderId="0"/>
    <xf numFmtId="49" fontId="17" fillId="0" borderId="0">
      <alignment horizontal="left" vertical="top"/>
    </xf>
    <xf numFmtId="0" fontId="3" fillId="8" borderId="33" applyNumberFormat="0" applyFont="0" applyAlignment="0" applyProtection="0"/>
    <xf numFmtId="170" fontId="3" fillId="0" borderId="0" applyFon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171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3" fillId="0" borderId="0"/>
    <xf numFmtId="0" fontId="19" fillId="0" borderId="0"/>
    <xf numFmtId="0" fontId="3" fillId="0" borderId="0"/>
    <xf numFmtId="9" fontId="3" fillId="0" borderId="0" applyFont="0" applyFill="0" applyBorder="0" applyAlignment="0" applyProtection="0"/>
    <xf numFmtId="0" fontId="20" fillId="9" borderId="0" applyNumberFormat="0" applyBorder="0" applyAlignment="0" applyProtection="0"/>
    <xf numFmtId="0" fontId="21" fillId="0" borderId="0" applyNumberFormat="0" applyFill="0" applyBorder="0" applyAlignment="0" applyProtection="0"/>
    <xf numFmtId="0" fontId="22" fillId="0" borderId="34" applyNumberFormat="0" applyFill="0" applyAlignment="0" applyProtection="0"/>
    <xf numFmtId="0" fontId="23" fillId="0" borderId="35" applyNumberFormat="0" applyFill="0" applyAlignment="0" applyProtection="0"/>
    <xf numFmtId="0" fontId="24" fillId="0" borderId="36" applyNumberFormat="0" applyFill="0" applyAlignment="0" applyProtection="0"/>
    <xf numFmtId="0" fontId="24" fillId="0" borderId="0" applyNumberFormat="0" applyFill="0" applyBorder="0" applyAlignment="0" applyProtection="0"/>
    <xf numFmtId="0" fontId="25" fillId="10" borderId="37" applyNumberFormat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" fillId="0" borderId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" fillId="0" borderId="0"/>
    <xf numFmtId="44" fontId="3" fillId="0" borderId="0" applyFont="0" applyFill="0" applyBorder="0" applyAlignment="0" applyProtection="0"/>
  </cellStyleXfs>
  <cellXfs count="554">
    <xf numFmtId="0" fontId="0" fillId="0" borderId="0" xfId="0"/>
    <xf numFmtId="0" fontId="8" fillId="2" borderId="1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7" fillId="2" borderId="9" xfId="0" applyFont="1" applyFill="1" applyBorder="1" applyAlignment="1">
      <alignment horizontal="center"/>
    </xf>
    <xf numFmtId="0" fontId="7" fillId="2" borderId="10" xfId="0" applyFont="1" applyFill="1" applyBorder="1" applyAlignment="1">
      <alignment horizontal="center"/>
    </xf>
    <xf numFmtId="14" fontId="9" fillId="2" borderId="6" xfId="0" applyNumberFormat="1" applyFont="1" applyFill="1" applyBorder="1"/>
    <xf numFmtId="14" fontId="9" fillId="2" borderId="7" xfId="0" applyNumberFormat="1" applyFont="1" applyFill="1" applyBorder="1"/>
    <xf numFmtId="49" fontId="0" fillId="2" borderId="11" xfId="0" applyNumberFormat="1" applyFill="1" applyBorder="1" applyAlignment="1">
      <alignment horizontal="center"/>
    </xf>
    <xf numFmtId="1" fontId="10" fillId="3" borderId="15" xfId="0" applyNumberFormat="1" applyFont="1" applyFill="1" applyBorder="1" applyAlignment="1">
      <alignment horizontal="center"/>
    </xf>
    <xf numFmtId="1" fontId="10" fillId="3" borderId="3" xfId="0" applyNumberFormat="1" applyFont="1" applyFill="1" applyBorder="1" applyAlignment="1">
      <alignment horizontal="center"/>
    </xf>
    <xf numFmtId="1" fontId="10" fillId="3" borderId="16" xfId="0" applyNumberFormat="1" applyFont="1" applyFill="1" applyBorder="1" applyAlignment="1">
      <alignment horizontal="center"/>
    </xf>
    <xf numFmtId="0" fontId="10" fillId="3" borderId="20" xfId="0" applyFont="1" applyFill="1" applyBorder="1" applyAlignment="1">
      <alignment horizontal="center" wrapText="1"/>
    </xf>
    <xf numFmtId="1" fontId="12" fillId="0" borderId="9" xfId="0" applyNumberFormat="1" applyFont="1" applyBorder="1" applyAlignment="1" applyProtection="1">
      <alignment horizontal="center"/>
      <protection locked="0"/>
    </xf>
    <xf numFmtId="0" fontId="10" fillId="3" borderId="22" xfId="0" applyFont="1" applyFill="1" applyBorder="1" applyAlignment="1">
      <alignment horizontal="center" wrapText="1"/>
    </xf>
    <xf numFmtId="1" fontId="12" fillId="0" borderId="23" xfId="0" applyNumberFormat="1" applyFont="1" applyBorder="1" applyAlignment="1" applyProtection="1">
      <alignment horizontal="center"/>
      <protection locked="0"/>
    </xf>
    <xf numFmtId="0" fontId="10" fillId="3" borderId="24" xfId="0" applyFont="1" applyFill="1" applyBorder="1" applyAlignment="1">
      <alignment horizontal="center" wrapText="1"/>
    </xf>
    <xf numFmtId="0" fontId="13" fillId="0" borderId="11" xfId="0" applyFont="1" applyBorder="1" applyAlignment="1">
      <alignment horizontal="center" wrapText="1"/>
    </xf>
    <xf numFmtId="1" fontId="14" fillId="0" borderId="11" xfId="0" applyNumberFormat="1" applyFont="1" applyBorder="1" applyAlignment="1">
      <alignment horizontal="center"/>
    </xf>
    <xf numFmtId="0" fontId="10" fillId="3" borderId="6" xfId="0" applyFont="1" applyFill="1" applyBorder="1" applyAlignment="1">
      <alignment horizontal="center" wrapText="1"/>
    </xf>
    <xf numFmtId="0" fontId="10" fillId="3" borderId="4" xfId="0" applyFont="1" applyFill="1" applyBorder="1" applyAlignment="1">
      <alignment horizontal="center" wrapText="1"/>
    </xf>
    <xf numFmtId="0" fontId="13" fillId="0" borderId="26" xfId="0" applyFont="1" applyBorder="1" applyAlignment="1" applyProtection="1">
      <alignment horizontal="center" wrapText="1"/>
    </xf>
    <xf numFmtId="0" fontId="13" fillId="0" borderId="26" xfId="0" applyFont="1" applyBorder="1" applyAlignment="1">
      <alignment horizontal="center" wrapText="1"/>
    </xf>
    <xf numFmtId="1" fontId="12" fillId="0" borderId="21" xfId="0" applyNumberFormat="1" applyFont="1" applyBorder="1" applyAlignment="1" applyProtection="1">
      <alignment horizontal="center"/>
      <protection locked="0"/>
    </xf>
    <xf numFmtId="1" fontId="0" fillId="0" borderId="29" xfId="0" applyNumberFormat="1" applyFill="1" applyBorder="1" applyAlignment="1">
      <alignment horizontal="center"/>
    </xf>
    <xf numFmtId="1" fontId="14" fillId="0" borderId="25" xfId="0" applyNumberFormat="1" applyFont="1" applyBorder="1" applyAlignment="1">
      <alignment horizontal="center"/>
    </xf>
    <xf numFmtId="1" fontId="12" fillId="0" borderId="29" xfId="0" applyNumberFormat="1" applyFont="1" applyFill="1" applyBorder="1" applyAlignment="1">
      <alignment horizontal="center"/>
    </xf>
    <xf numFmtId="168" fontId="0" fillId="0" borderId="0" xfId="0" applyNumberFormat="1"/>
    <xf numFmtId="1" fontId="12" fillId="0" borderId="30" xfId="0" applyNumberFormat="1" applyFont="1" applyFill="1" applyBorder="1" applyAlignment="1">
      <alignment horizontal="center"/>
    </xf>
    <xf numFmtId="0" fontId="0" fillId="0" borderId="0" xfId="0" applyBorder="1"/>
    <xf numFmtId="1" fontId="0" fillId="0" borderId="30" xfId="0" applyNumberFormat="1" applyFill="1" applyBorder="1" applyAlignment="1">
      <alignment horizontal="center"/>
    </xf>
    <xf numFmtId="167" fontId="0" fillId="0" borderId="0" xfId="0" applyNumberFormat="1" applyFill="1" applyBorder="1" applyAlignment="1">
      <alignment horizontal="center"/>
    </xf>
    <xf numFmtId="167" fontId="0" fillId="0" borderId="0" xfId="0" applyNumberFormat="1"/>
    <xf numFmtId="165" fontId="0" fillId="0" borderId="0" xfId="0" applyNumberFormat="1"/>
    <xf numFmtId="0" fontId="10" fillId="4" borderId="6" xfId="0" applyFont="1" applyFill="1" applyBorder="1" applyAlignment="1">
      <alignment horizontal="center" wrapText="1"/>
    </xf>
    <xf numFmtId="0" fontId="13" fillId="6" borderId="31" xfId="0" applyFont="1" applyFill="1" applyBorder="1" applyAlignment="1">
      <alignment horizontal="center" wrapText="1"/>
    </xf>
    <xf numFmtId="1" fontId="0" fillId="6" borderId="25" xfId="0" applyNumberFormat="1" applyFill="1" applyBorder="1" applyAlignment="1">
      <alignment horizontal="center"/>
    </xf>
    <xf numFmtId="1" fontId="0" fillId="6" borderId="32" xfId="0" applyNumberFormat="1" applyFill="1" applyBorder="1" applyAlignment="1">
      <alignment horizontal="center"/>
    </xf>
    <xf numFmtId="0" fontId="7" fillId="0" borderId="0" xfId="0" applyFont="1"/>
    <xf numFmtId="10" fontId="16" fillId="0" borderId="0" xfId="0" applyNumberFormat="1" applyFont="1"/>
    <xf numFmtId="1" fontId="7" fillId="0" borderId="0" xfId="0" applyNumberFormat="1" applyFont="1" applyAlignment="1">
      <alignment horizontal="center"/>
    </xf>
    <xf numFmtId="1" fontId="7" fillId="0" borderId="39" xfId="0" applyNumberFormat="1" applyFont="1" applyBorder="1" applyAlignment="1">
      <alignment horizontal="center"/>
    </xf>
    <xf numFmtId="169" fontId="7" fillId="0" borderId="9" xfId="0" applyNumberFormat="1" applyFont="1" applyFill="1" applyBorder="1"/>
    <xf numFmtId="169" fontId="7" fillId="0" borderId="22" xfId="0" applyNumberFormat="1" applyFont="1" applyBorder="1"/>
    <xf numFmtId="169" fontId="7" fillId="0" borderId="23" xfId="0" applyNumberFormat="1" applyFont="1" applyFill="1" applyBorder="1"/>
    <xf numFmtId="169" fontId="7" fillId="0" borderId="24" xfId="0" applyNumberFormat="1" applyFont="1" applyBorder="1"/>
    <xf numFmtId="169" fontId="7" fillId="0" borderId="11" xfId="0" applyNumberFormat="1" applyFont="1" applyFill="1" applyBorder="1"/>
    <xf numFmtId="1" fontId="0" fillId="7" borderId="42" xfId="0" applyNumberFormat="1" applyFill="1" applyBorder="1" applyAlignment="1">
      <alignment horizontal="center" wrapText="1"/>
    </xf>
    <xf numFmtId="169" fontId="7" fillId="0" borderId="43" xfId="0" applyNumberFormat="1" applyFont="1" applyBorder="1" applyAlignment="1">
      <alignment wrapText="1"/>
    </xf>
    <xf numFmtId="169" fontId="0" fillId="7" borderId="45" xfId="0" applyNumberFormat="1" applyFill="1" applyBorder="1" applyAlignment="1">
      <alignment wrapText="1"/>
    </xf>
    <xf numFmtId="169" fontId="7" fillId="0" borderId="46" xfId="0" applyNumberFormat="1" applyFont="1" applyBorder="1" applyAlignment="1">
      <alignment wrapText="1"/>
    </xf>
    <xf numFmtId="169" fontId="0" fillId="7" borderId="22" xfId="0" applyNumberFormat="1" applyFill="1" applyBorder="1" applyAlignment="1">
      <alignment wrapText="1"/>
    </xf>
    <xf numFmtId="169" fontId="7" fillId="0" borderId="23" xfId="0" applyNumberFormat="1" applyFont="1" applyBorder="1" applyAlignment="1">
      <alignment wrapText="1"/>
    </xf>
    <xf numFmtId="169" fontId="7" fillId="7" borderId="45" xfId="0" applyNumberFormat="1" applyFont="1" applyFill="1" applyBorder="1"/>
    <xf numFmtId="169" fontId="7" fillId="0" borderId="46" xfId="0" applyNumberFormat="1" applyFont="1" applyFill="1" applyBorder="1"/>
    <xf numFmtId="169" fontId="7" fillId="7" borderId="24" xfId="0" applyNumberFormat="1" applyFont="1" applyFill="1" applyBorder="1"/>
    <xf numFmtId="1" fontId="0" fillId="7" borderId="20" xfId="0" applyNumberFormat="1" applyFill="1" applyBorder="1" applyAlignment="1">
      <alignment horizontal="center" wrapText="1"/>
    </xf>
    <xf numFmtId="169" fontId="7" fillId="0" borderId="21" xfId="0" applyNumberFormat="1" applyFont="1" applyBorder="1" applyAlignment="1">
      <alignment wrapText="1"/>
    </xf>
    <xf numFmtId="0" fontId="0" fillId="0" borderId="0" xfId="0" applyFill="1"/>
    <xf numFmtId="0" fontId="7" fillId="0" borderId="0" xfId="0" applyFont="1" applyFill="1" applyBorder="1"/>
    <xf numFmtId="37" fontId="14" fillId="0" borderId="25" xfId="0" applyNumberFormat="1" applyFont="1" applyBorder="1" applyAlignment="1">
      <alignment horizontal="center"/>
    </xf>
    <xf numFmtId="37" fontId="12" fillId="0" borderId="9" xfId="0" applyNumberFormat="1" applyFont="1" applyBorder="1" applyAlignment="1" applyProtection="1">
      <alignment horizontal="center"/>
      <protection locked="0"/>
    </xf>
    <xf numFmtId="37" fontId="12" fillId="0" borderId="23" xfId="0" applyNumberFormat="1" applyFont="1" applyBorder="1" applyAlignment="1" applyProtection="1">
      <alignment horizontal="center"/>
      <protection locked="0"/>
    </xf>
    <xf numFmtId="1" fontId="16" fillId="0" borderId="0" xfId="0" applyNumberFormat="1" applyFont="1" applyAlignment="1">
      <alignment horizontal="center"/>
    </xf>
    <xf numFmtId="1" fontId="0" fillId="0" borderId="0" xfId="0" applyNumberFormat="1" applyAlignment="1">
      <alignment horizontal="center"/>
    </xf>
    <xf numFmtId="0" fontId="0" fillId="0" borderId="0" xfId="0" applyNumberFormat="1"/>
    <xf numFmtId="1" fontId="34" fillId="0" borderId="29" xfId="0" applyNumberFormat="1" applyFont="1" applyBorder="1" applyAlignment="1" applyProtection="1">
      <alignment horizontal="center"/>
    </xf>
    <xf numFmtId="1" fontId="7" fillId="0" borderId="10" xfId="0" applyNumberFormat="1" applyFont="1" applyBorder="1" applyAlignment="1" applyProtection="1">
      <alignment horizontal="center"/>
    </xf>
    <xf numFmtId="1" fontId="7" fillId="0" borderId="40" xfId="0" applyNumberFormat="1" applyFont="1" applyBorder="1" applyAlignment="1" applyProtection="1">
      <alignment horizontal="center"/>
    </xf>
    <xf numFmtId="1" fontId="34" fillId="0" borderId="38" xfId="0" applyNumberFormat="1" applyFont="1" applyBorder="1" applyAlignment="1" applyProtection="1">
      <alignment horizontal="center"/>
    </xf>
    <xf numFmtId="1" fontId="34" fillId="0" borderId="43" xfId="0" applyNumberFormat="1" applyFont="1" applyBorder="1" applyAlignment="1" applyProtection="1">
      <alignment horizontal="center"/>
    </xf>
    <xf numFmtId="1" fontId="34" fillId="0" borderId="23" xfId="0" applyNumberFormat="1" applyFont="1" applyBorder="1" applyAlignment="1" applyProtection="1">
      <alignment horizontal="center"/>
    </xf>
    <xf numFmtId="1" fontId="12" fillId="2" borderId="25" xfId="0" applyNumberFormat="1" applyFont="1" applyFill="1" applyBorder="1" applyAlignment="1" applyProtection="1">
      <alignment horizontal="center"/>
      <protection locked="0"/>
    </xf>
    <xf numFmtId="1" fontId="12" fillId="2" borderId="32" xfId="0" applyNumberFormat="1" applyFont="1" applyFill="1" applyBorder="1" applyAlignment="1" applyProtection="1">
      <alignment horizontal="center"/>
      <protection locked="0"/>
    </xf>
    <xf numFmtId="1" fontId="12" fillId="2" borderId="48" xfId="0" applyNumberFormat="1" applyFont="1" applyFill="1" applyBorder="1" applyAlignment="1" applyProtection="1">
      <alignment horizontal="center"/>
      <protection locked="0"/>
    </xf>
    <xf numFmtId="1" fontId="32" fillId="6" borderId="17" xfId="0" applyNumberFormat="1" applyFont="1" applyFill="1" applyBorder="1" applyAlignment="1">
      <alignment horizontal="center"/>
    </xf>
    <xf numFmtId="1" fontId="32" fillId="6" borderId="18" xfId="0" applyNumberFormat="1" applyFont="1" applyFill="1" applyBorder="1" applyAlignment="1">
      <alignment horizontal="center"/>
    </xf>
    <xf numFmtId="1" fontId="32" fillId="6" borderId="19" xfId="0" applyNumberFormat="1" applyFont="1" applyFill="1" applyBorder="1" applyAlignment="1">
      <alignment horizontal="center"/>
    </xf>
    <xf numFmtId="168" fontId="7" fillId="2" borderId="18" xfId="0" applyNumberFormat="1" applyFont="1" applyFill="1" applyBorder="1" applyAlignment="1">
      <alignment horizontal="center"/>
    </xf>
    <xf numFmtId="168" fontId="7" fillId="2" borderId="19" xfId="0" applyNumberFormat="1" applyFont="1" applyFill="1" applyBorder="1" applyAlignment="1">
      <alignment horizontal="center"/>
    </xf>
    <xf numFmtId="166" fontId="7" fillId="2" borderId="18" xfId="0" applyNumberFormat="1" applyFont="1" applyFill="1" applyBorder="1" applyAlignment="1">
      <alignment horizontal="center"/>
    </xf>
    <xf numFmtId="168" fontId="0" fillId="2" borderId="18" xfId="0" applyNumberFormat="1" applyFill="1" applyBorder="1" applyAlignment="1">
      <alignment horizontal="center"/>
    </xf>
    <xf numFmtId="168" fontId="0" fillId="2" borderId="19" xfId="0" applyNumberFormat="1" applyFill="1" applyBorder="1" applyAlignment="1">
      <alignment horizontal="center"/>
    </xf>
    <xf numFmtId="3" fontId="7" fillId="2" borderId="2" xfId="0" applyNumberFormat="1" applyFont="1" applyFill="1" applyBorder="1" applyAlignment="1">
      <alignment horizontal="center"/>
    </xf>
    <xf numFmtId="4" fontId="7" fillId="2" borderId="7" xfId="0" applyNumberFormat="1" applyFont="1" applyFill="1" applyBorder="1" applyAlignment="1">
      <alignment horizontal="center"/>
    </xf>
    <xf numFmtId="0" fontId="0" fillId="2" borderId="8" xfId="0" applyFill="1" applyBorder="1" applyAlignment="1"/>
    <xf numFmtId="0" fontId="7" fillId="2" borderId="2" xfId="0" applyFont="1" applyFill="1" applyBorder="1"/>
    <xf numFmtId="0" fontId="7" fillId="2" borderId="7" xfId="0" applyFont="1" applyFill="1" applyBorder="1"/>
    <xf numFmtId="0" fontId="0" fillId="2" borderId="1" xfId="0" applyFill="1" applyBorder="1"/>
    <xf numFmtId="0" fontId="0" fillId="2" borderId="6" xfId="0" applyFill="1" applyBorder="1"/>
    <xf numFmtId="0" fontId="8" fillId="2" borderId="1" xfId="0" applyFont="1" applyFill="1" applyBorder="1" applyAlignment="1" applyProtection="1">
      <alignment horizontal="center"/>
    </xf>
    <xf numFmtId="0" fontId="9" fillId="2" borderId="2" xfId="0" applyFont="1" applyFill="1" applyBorder="1" applyAlignment="1" applyProtection="1">
      <alignment horizontal="center"/>
    </xf>
    <xf numFmtId="0" fontId="7" fillId="2" borderId="9" xfId="0" applyFont="1" applyFill="1" applyBorder="1" applyAlignment="1" applyProtection="1">
      <alignment horizontal="center"/>
    </xf>
    <xf numFmtId="0" fontId="7" fillId="2" borderId="10" xfId="0" applyFont="1" applyFill="1" applyBorder="1" applyAlignment="1" applyProtection="1">
      <alignment horizontal="center"/>
    </xf>
    <xf numFmtId="14" fontId="9" fillId="2" borderId="6" xfId="0" applyNumberFormat="1" applyFont="1" applyFill="1" applyBorder="1" applyProtection="1"/>
    <xf numFmtId="14" fontId="9" fillId="2" borderId="7" xfId="0" applyNumberFormat="1" applyFont="1" applyFill="1" applyBorder="1" applyProtection="1"/>
    <xf numFmtId="49" fontId="0" fillId="2" borderId="11" xfId="0" applyNumberFormat="1" applyFill="1" applyBorder="1" applyAlignment="1" applyProtection="1">
      <alignment horizontal="center"/>
    </xf>
    <xf numFmtId="0" fontId="0" fillId="2" borderId="12" xfId="0" applyNumberFormat="1" applyFill="1" applyBorder="1" applyAlignment="1" applyProtection="1">
      <alignment horizontal="center"/>
    </xf>
    <xf numFmtId="1" fontId="30" fillId="3" borderId="16" xfId="0" applyNumberFormat="1" applyFont="1" applyFill="1" applyBorder="1" applyAlignment="1" applyProtection="1">
      <alignment horizontal="center"/>
    </xf>
    <xf numFmtId="1" fontId="10" fillId="3" borderId="5" xfId="0" applyNumberFormat="1" applyFont="1" applyFill="1" applyBorder="1" applyAlignment="1" applyProtection="1">
      <alignment horizontal="center"/>
    </xf>
    <xf numFmtId="0" fontId="10" fillId="3" borderId="20" xfId="0" applyFont="1" applyFill="1" applyBorder="1" applyAlignment="1" applyProtection="1">
      <alignment horizontal="center" wrapText="1"/>
    </xf>
    <xf numFmtId="0" fontId="28" fillId="0" borderId="21" xfId="0" applyFont="1" applyBorder="1" applyAlignment="1" applyProtection="1">
      <alignment horizontal="center" wrapText="1"/>
    </xf>
    <xf numFmtId="0" fontId="10" fillId="3" borderId="22" xfId="0" applyFont="1" applyFill="1" applyBorder="1" applyAlignment="1" applyProtection="1">
      <alignment horizontal="center" wrapText="1"/>
    </xf>
    <xf numFmtId="0" fontId="28" fillId="0" borderId="23" xfId="0" applyFont="1" applyBorder="1" applyAlignment="1" applyProtection="1">
      <alignment horizontal="center" wrapText="1"/>
    </xf>
    <xf numFmtId="0" fontId="10" fillId="3" borderId="4" xfId="0" applyFont="1" applyFill="1" applyBorder="1" applyAlignment="1" applyProtection="1">
      <alignment horizontal="center" wrapText="1"/>
    </xf>
    <xf numFmtId="0" fontId="28" fillId="0" borderId="16" xfId="0" applyFont="1" applyBorder="1" applyAlignment="1" applyProtection="1">
      <alignment horizontal="center" wrapText="1"/>
    </xf>
    <xf numFmtId="0" fontId="0" fillId="0" borderId="0" xfId="0" applyProtection="1"/>
    <xf numFmtId="1" fontId="39" fillId="6" borderId="13" xfId="0" applyNumberFormat="1" applyFont="1" applyFill="1" applyBorder="1" applyAlignment="1" applyProtection="1">
      <alignment horizontal="center"/>
    </xf>
    <xf numFmtId="10" fontId="39" fillId="6" borderId="17" xfId="0" applyNumberFormat="1" applyFont="1" applyFill="1" applyBorder="1" applyAlignment="1" applyProtection="1">
      <alignment horizontal="center"/>
    </xf>
    <xf numFmtId="10" fontId="39" fillId="6" borderId="18" xfId="0" applyNumberFormat="1" applyFont="1" applyFill="1" applyBorder="1" applyAlignment="1" applyProtection="1">
      <alignment horizontal="center"/>
    </xf>
    <xf numFmtId="10" fontId="39" fillId="6" borderId="19" xfId="0" applyNumberFormat="1" applyFont="1" applyFill="1" applyBorder="1" applyAlignment="1" applyProtection="1">
      <alignment horizontal="center"/>
    </xf>
    <xf numFmtId="1" fontId="41" fillId="6" borderId="18" xfId="0" applyNumberFormat="1" applyFont="1" applyFill="1" applyBorder="1" applyAlignment="1" applyProtection="1">
      <alignment horizontal="center"/>
    </xf>
    <xf numFmtId="1" fontId="41" fillId="6" borderId="19" xfId="0" applyNumberFormat="1" applyFont="1" applyFill="1" applyBorder="1" applyAlignment="1" applyProtection="1">
      <alignment horizontal="center"/>
    </xf>
    <xf numFmtId="172" fontId="39" fillId="6" borderId="27" xfId="0" applyNumberFormat="1" applyFont="1" applyFill="1" applyBorder="1" applyAlignment="1" applyProtection="1">
      <alignment horizontal="center"/>
    </xf>
    <xf numFmtId="172" fontId="39" fillId="6" borderId="28" xfId="0" applyNumberFormat="1" applyFont="1" applyFill="1" applyBorder="1" applyAlignment="1" applyProtection="1">
      <alignment horizontal="center"/>
    </xf>
    <xf numFmtId="173" fontId="39" fillId="6" borderId="27" xfId="0" applyNumberFormat="1" applyFont="1" applyFill="1" applyBorder="1" applyAlignment="1" applyProtection="1">
      <alignment horizontal="center"/>
    </xf>
    <xf numFmtId="173" fontId="39" fillId="6" borderId="28" xfId="0" applyNumberFormat="1" applyFont="1" applyFill="1" applyBorder="1" applyAlignment="1" applyProtection="1">
      <alignment horizontal="center"/>
    </xf>
    <xf numFmtId="1" fontId="42" fillId="12" borderId="48" xfId="0" applyNumberFormat="1" applyFont="1" applyFill="1" applyBorder="1" applyAlignment="1" applyProtection="1">
      <alignment horizontal="center"/>
    </xf>
    <xf numFmtId="1" fontId="29" fillId="3" borderId="17" xfId="0" applyNumberFormat="1" applyFont="1" applyFill="1" applyBorder="1" applyAlignment="1" applyProtection="1">
      <alignment horizontal="center"/>
    </xf>
    <xf numFmtId="1" fontId="32" fillId="3" borderId="17" xfId="0" applyNumberFormat="1" applyFont="1" applyFill="1" applyBorder="1" applyAlignment="1" applyProtection="1">
      <alignment horizontal="center"/>
    </xf>
    <xf numFmtId="1" fontId="11" fillId="3" borderId="17" xfId="0" applyNumberFormat="1" applyFont="1" applyFill="1" applyBorder="1" applyAlignment="1" applyProtection="1">
      <alignment horizontal="center"/>
    </xf>
    <xf numFmtId="1" fontId="11" fillId="3" borderId="28" xfId="0" applyNumberFormat="1" applyFont="1" applyFill="1" applyBorder="1" applyAlignment="1" applyProtection="1">
      <alignment horizontal="center"/>
    </xf>
    <xf numFmtId="0" fontId="10" fillId="3" borderId="13" xfId="0" applyFont="1" applyFill="1" applyBorder="1" applyAlignment="1">
      <alignment horizontal="center" wrapText="1"/>
    </xf>
    <xf numFmtId="168" fontId="7" fillId="2" borderId="13" xfId="0" applyNumberFormat="1" applyFont="1" applyFill="1" applyBorder="1" applyAlignment="1">
      <alignment horizontal="center"/>
    </xf>
    <xf numFmtId="168" fontId="7" fillId="2" borderId="17" xfId="0" applyNumberFormat="1" applyFont="1" applyFill="1" applyBorder="1" applyAlignment="1">
      <alignment horizontal="center"/>
    </xf>
    <xf numFmtId="169" fontId="7" fillId="2" borderId="13" xfId="0" applyNumberFormat="1" applyFont="1" applyFill="1" applyBorder="1" applyAlignment="1">
      <alignment horizontal="center"/>
    </xf>
    <xf numFmtId="169" fontId="7" fillId="2" borderId="17" xfId="0" applyNumberFormat="1" applyFont="1" applyFill="1" applyBorder="1" applyAlignment="1">
      <alignment horizontal="center"/>
    </xf>
    <xf numFmtId="37" fontId="14" fillId="0" borderId="11" xfId="0" applyNumberFormat="1" applyFont="1" applyBorder="1" applyAlignment="1">
      <alignment horizontal="center"/>
    </xf>
    <xf numFmtId="0" fontId="3" fillId="0" borderId="0" xfId="0" applyFont="1"/>
    <xf numFmtId="1" fontId="7" fillId="13" borderId="13" xfId="0" applyNumberFormat="1" applyFont="1" applyFill="1" applyBorder="1" applyAlignment="1">
      <alignment horizontal="center"/>
    </xf>
    <xf numFmtId="169" fontId="7" fillId="13" borderId="17" xfId="0" applyNumberFormat="1" applyFont="1" applyFill="1" applyBorder="1" applyAlignment="1">
      <alignment horizontal="center"/>
    </xf>
    <xf numFmtId="168" fontId="7" fillId="13" borderId="18" xfId="0" applyNumberFormat="1" applyFont="1" applyFill="1" applyBorder="1" applyAlignment="1">
      <alignment horizontal="center"/>
    </xf>
    <xf numFmtId="168" fontId="7" fillId="13" borderId="19" xfId="0" applyNumberFormat="1" applyFont="1" applyFill="1" applyBorder="1" applyAlignment="1">
      <alignment horizontal="center"/>
    </xf>
    <xf numFmtId="168" fontId="7" fillId="13" borderId="17" xfId="0" applyNumberFormat="1" applyFont="1" applyFill="1" applyBorder="1" applyAlignment="1">
      <alignment horizontal="left"/>
    </xf>
    <xf numFmtId="168" fontId="44" fillId="0" borderId="25" xfId="0" applyNumberFormat="1" applyFont="1" applyFill="1" applyBorder="1" applyAlignment="1" applyProtection="1">
      <alignment horizontal="center"/>
      <protection locked="0"/>
    </xf>
    <xf numFmtId="168" fontId="45" fillId="0" borderId="21" xfId="0" applyNumberFormat="1" applyFont="1" applyFill="1" applyBorder="1" applyAlignment="1" applyProtection="1">
      <alignment horizontal="center"/>
      <protection locked="0"/>
    </xf>
    <xf numFmtId="168" fontId="45" fillId="0" borderId="9" xfId="0" applyNumberFormat="1" applyFont="1" applyFill="1" applyBorder="1" applyAlignment="1" applyProtection="1">
      <alignment horizontal="center"/>
      <protection locked="0"/>
    </xf>
    <xf numFmtId="168" fontId="45" fillId="0" borderId="10" xfId="0" applyNumberFormat="1" applyFont="1" applyFill="1" applyBorder="1" applyAlignment="1" applyProtection="1">
      <alignment horizontal="center"/>
      <protection locked="0"/>
    </xf>
    <xf numFmtId="168" fontId="44" fillId="0" borderId="21" xfId="0" applyNumberFormat="1" applyFont="1" applyFill="1" applyBorder="1" applyAlignment="1" applyProtection="1">
      <alignment horizontal="center"/>
      <protection locked="0"/>
    </xf>
    <xf numFmtId="168" fontId="45" fillId="0" borderId="40" xfId="0" applyNumberFormat="1" applyFont="1" applyFill="1" applyBorder="1" applyAlignment="1" applyProtection="1">
      <alignment horizontal="center"/>
      <protection locked="0"/>
    </xf>
    <xf numFmtId="168" fontId="45" fillId="0" borderId="25" xfId="0" applyNumberFormat="1" applyFont="1" applyFill="1" applyBorder="1" applyAlignment="1" applyProtection="1">
      <alignment horizontal="center"/>
      <protection locked="0"/>
    </xf>
    <xf numFmtId="168" fontId="45" fillId="0" borderId="11" xfId="0" applyNumberFormat="1" applyFont="1" applyFill="1" applyBorder="1" applyAlignment="1" applyProtection="1">
      <alignment horizontal="center"/>
      <protection locked="0"/>
    </xf>
    <xf numFmtId="168" fontId="44" fillId="0" borderId="9" xfId="0" applyNumberFormat="1" applyFont="1" applyFill="1" applyBorder="1" applyAlignment="1" applyProtection="1">
      <alignment horizontal="center"/>
      <protection locked="0"/>
    </xf>
    <xf numFmtId="168" fontId="45" fillId="0" borderId="23" xfId="0" applyNumberFormat="1" applyFont="1" applyFill="1" applyBorder="1" applyAlignment="1" applyProtection="1">
      <alignment horizontal="center"/>
      <protection locked="0"/>
    </xf>
    <xf numFmtId="168" fontId="45" fillId="0" borderId="41" xfId="0" applyNumberFormat="1" applyFont="1" applyFill="1" applyBorder="1" applyAlignment="1" applyProtection="1">
      <alignment horizontal="center"/>
      <protection locked="0"/>
    </xf>
    <xf numFmtId="168" fontId="44" fillId="0" borderId="11" xfId="0" applyNumberFormat="1" applyFont="1" applyFill="1" applyBorder="1" applyAlignment="1" applyProtection="1">
      <alignment horizontal="center"/>
      <protection locked="0"/>
    </xf>
    <xf numFmtId="168" fontId="45" fillId="0" borderId="43" xfId="0" applyNumberFormat="1" applyFont="1" applyFill="1" applyBorder="1" applyAlignment="1" applyProtection="1">
      <alignment horizontal="center" wrapText="1"/>
      <protection locked="0"/>
    </xf>
    <xf numFmtId="168" fontId="45" fillId="0" borderId="46" xfId="0" applyNumberFormat="1" applyFont="1" applyFill="1" applyBorder="1" applyAlignment="1" applyProtection="1">
      <alignment horizontal="center" wrapText="1"/>
      <protection locked="0"/>
    </xf>
    <xf numFmtId="168" fontId="45" fillId="0" borderId="47" xfId="0" applyNumberFormat="1" applyFont="1" applyFill="1" applyBorder="1" applyAlignment="1" applyProtection="1">
      <alignment horizontal="center" wrapText="1"/>
      <protection locked="0"/>
    </xf>
    <xf numFmtId="168" fontId="45" fillId="0" borderId="46" xfId="0" applyNumberFormat="1" applyFont="1" applyFill="1" applyBorder="1" applyAlignment="1" applyProtection="1">
      <alignment horizontal="center"/>
      <protection locked="0"/>
    </xf>
    <xf numFmtId="168" fontId="45" fillId="0" borderId="11" xfId="0" applyNumberFormat="1" applyFont="1" applyFill="1" applyBorder="1" applyAlignment="1" applyProtection="1">
      <alignment horizontal="center" wrapText="1"/>
      <protection locked="0"/>
    </xf>
    <xf numFmtId="168" fontId="44" fillId="0" borderId="12" xfId="0" applyNumberFormat="1" applyFont="1" applyFill="1" applyBorder="1" applyAlignment="1" applyProtection="1">
      <alignment horizontal="center" wrapText="1"/>
      <protection locked="0"/>
    </xf>
    <xf numFmtId="168" fontId="45" fillId="0" borderId="21" xfId="0" applyNumberFormat="1" applyFont="1" applyFill="1" applyBorder="1" applyAlignment="1" applyProtection="1">
      <alignment horizontal="center" wrapText="1"/>
      <protection locked="0"/>
    </xf>
    <xf numFmtId="168" fontId="45" fillId="0" borderId="40" xfId="0" applyNumberFormat="1" applyFont="1" applyFill="1" applyBorder="1" applyAlignment="1" applyProtection="1">
      <alignment horizontal="center" wrapText="1"/>
      <protection locked="0"/>
    </xf>
    <xf numFmtId="168" fontId="45" fillId="0" borderId="23" xfId="0" applyNumberFormat="1" applyFont="1" applyFill="1" applyBorder="1" applyAlignment="1" applyProtection="1">
      <alignment horizontal="center" wrapText="1"/>
      <protection locked="0"/>
    </xf>
    <xf numFmtId="168" fontId="44" fillId="0" borderId="46" xfId="0" applyNumberFormat="1" applyFont="1" applyFill="1" applyBorder="1" applyAlignment="1" applyProtection="1">
      <alignment horizontal="center" wrapText="1"/>
      <protection locked="0"/>
    </xf>
    <xf numFmtId="168" fontId="45" fillId="0" borderId="41" xfId="0" applyNumberFormat="1" applyFont="1" applyFill="1" applyBorder="1" applyAlignment="1" applyProtection="1">
      <alignment horizontal="center" wrapText="1"/>
      <protection locked="0"/>
    </xf>
    <xf numFmtId="168" fontId="45" fillId="0" borderId="47" xfId="0" applyNumberFormat="1" applyFont="1" applyFill="1" applyBorder="1" applyAlignment="1" applyProtection="1">
      <alignment horizontal="center"/>
      <protection locked="0"/>
    </xf>
    <xf numFmtId="168" fontId="45" fillId="0" borderId="12" xfId="0" applyNumberFormat="1" applyFont="1" applyFill="1" applyBorder="1" applyAlignment="1" applyProtection="1">
      <alignment horizontal="center"/>
      <protection locked="0"/>
    </xf>
    <xf numFmtId="168" fontId="45" fillId="0" borderId="29" xfId="0" applyNumberFormat="1" applyFont="1" applyFill="1" applyBorder="1" applyAlignment="1" applyProtection="1">
      <alignment horizontal="center"/>
      <protection locked="0"/>
    </xf>
    <xf numFmtId="168" fontId="45" fillId="0" borderId="44" xfId="0" applyNumberFormat="1" applyFont="1" applyFill="1" applyBorder="1" applyAlignment="1" applyProtection="1">
      <alignment horizontal="center" wrapText="1"/>
      <protection locked="0"/>
    </xf>
    <xf numFmtId="168" fontId="3" fillId="13" borderId="18" xfId="0" applyNumberFormat="1" applyFont="1" applyFill="1" applyBorder="1" applyAlignment="1">
      <alignment horizontal="center"/>
    </xf>
    <xf numFmtId="0" fontId="3" fillId="0" borderId="0" xfId="8"/>
    <xf numFmtId="0" fontId="47" fillId="0" borderId="0" xfId="8" applyFont="1"/>
    <xf numFmtId="0" fontId="48" fillId="0" borderId="0" xfId="8" applyFont="1"/>
    <xf numFmtId="0" fontId="49" fillId="0" borderId="0" xfId="8" applyFont="1"/>
    <xf numFmtId="3" fontId="33" fillId="5" borderId="0" xfId="124" applyNumberFormat="1" applyFont="1" applyFill="1" applyAlignment="1">
      <alignment horizontal="center"/>
    </xf>
    <xf numFmtId="0" fontId="50" fillId="14" borderId="50" xfId="8" applyFont="1" applyFill="1" applyBorder="1" applyAlignment="1" applyProtection="1">
      <alignment horizontal="left"/>
      <protection locked="0"/>
    </xf>
    <xf numFmtId="0" fontId="50" fillId="14" borderId="51" xfId="8" applyFont="1" applyFill="1" applyBorder="1" applyAlignment="1" applyProtection="1">
      <alignment horizontal="left"/>
      <protection locked="0"/>
    </xf>
    <xf numFmtId="0" fontId="50" fillId="14" borderId="52" xfId="8" applyFont="1" applyFill="1" applyBorder="1" applyAlignment="1" applyProtection="1">
      <alignment horizontal="left"/>
      <protection locked="0"/>
    </xf>
    <xf numFmtId="0" fontId="7" fillId="0" borderId="0" xfId="8" applyFont="1" applyAlignment="1">
      <alignment horizontal="left"/>
    </xf>
    <xf numFmtId="49" fontId="48" fillId="15" borderId="50" xfId="8" applyNumberFormat="1" applyFont="1" applyFill="1" applyBorder="1" applyAlignment="1">
      <alignment horizontal="center"/>
    </xf>
    <xf numFmtId="168" fontId="3" fillId="15" borderId="1" xfId="8" applyNumberFormat="1" applyFill="1" applyBorder="1" applyAlignment="1">
      <alignment horizontal="center"/>
    </xf>
    <xf numFmtId="174" fontId="51" fillId="15" borderId="3" xfId="6" applyNumberFormat="1" applyFont="1" applyFill="1" applyBorder="1" applyAlignment="1">
      <alignment horizontal="center"/>
    </xf>
    <xf numFmtId="168" fontId="3" fillId="0" borderId="0" xfId="8" applyNumberFormat="1"/>
    <xf numFmtId="168" fontId="3" fillId="16" borderId="0" xfId="8" applyNumberFormat="1" applyFill="1"/>
    <xf numFmtId="168" fontId="30" fillId="6" borderId="1" xfId="8" applyNumberFormat="1" applyFont="1" applyFill="1" applyBorder="1" applyAlignment="1">
      <alignment horizontal="center"/>
    </xf>
    <xf numFmtId="174" fontId="52" fillId="6" borderId="3" xfId="6" applyNumberFormat="1" applyFont="1" applyFill="1" applyBorder="1" applyAlignment="1">
      <alignment horizontal="center"/>
    </xf>
    <xf numFmtId="10" fontId="42" fillId="15" borderId="4" xfId="8" applyNumberFormat="1" applyFont="1" applyFill="1" applyBorder="1" applyAlignment="1">
      <alignment horizontal="center"/>
    </xf>
    <xf numFmtId="168" fontId="42" fillId="15" borderId="5" xfId="8" applyNumberFormat="1" applyFont="1" applyFill="1" applyBorder="1"/>
    <xf numFmtId="168" fontId="42" fillId="0" borderId="0" xfId="8" applyNumberFormat="1" applyFont="1"/>
    <xf numFmtId="168" fontId="42" fillId="16" borderId="0" xfId="8" applyNumberFormat="1" applyFont="1" applyFill="1"/>
    <xf numFmtId="168" fontId="34" fillId="15" borderId="5" xfId="8" applyNumberFormat="1" applyFont="1" applyFill="1" applyBorder="1"/>
    <xf numFmtId="168" fontId="3" fillId="15" borderId="5" xfId="8" applyNumberFormat="1" applyFill="1" applyBorder="1"/>
    <xf numFmtId="168" fontId="3" fillId="14" borderId="5" xfId="8" applyNumberFormat="1" applyFill="1" applyBorder="1" applyAlignment="1">
      <alignment horizontal="center"/>
    </xf>
    <xf numFmtId="10" fontId="29" fillId="6" borderId="4" xfId="8" applyNumberFormat="1" applyFont="1" applyFill="1" applyBorder="1" applyAlignment="1">
      <alignment horizontal="center"/>
    </xf>
    <xf numFmtId="168" fontId="30" fillId="6" borderId="5" xfId="8" applyNumberFormat="1" applyFont="1" applyFill="1" applyBorder="1" applyAlignment="1">
      <alignment horizontal="center"/>
    </xf>
    <xf numFmtId="0" fontId="7" fillId="15" borderId="51" xfId="8" applyFont="1" applyFill="1" applyBorder="1" applyAlignment="1">
      <alignment horizontal="center"/>
    </xf>
    <xf numFmtId="0" fontId="7" fillId="15" borderId="4" xfId="8" applyFont="1" applyFill="1" applyBorder="1" applyAlignment="1">
      <alignment horizontal="center"/>
    </xf>
    <xf numFmtId="0" fontId="7" fillId="15" borderId="5" xfId="8" applyFont="1" applyFill="1" applyBorder="1" applyAlignment="1">
      <alignment horizontal="center"/>
    </xf>
    <xf numFmtId="10" fontId="7" fillId="0" borderId="0" xfId="8" applyNumberFormat="1" applyFont="1"/>
    <xf numFmtId="10" fontId="7" fillId="15" borderId="5" xfId="8" applyNumberFormat="1" applyFont="1" applyFill="1" applyBorder="1" applyAlignment="1">
      <alignment horizontal="center"/>
    </xf>
    <xf numFmtId="10" fontId="7" fillId="16" borderId="0" xfId="8" applyNumberFormat="1" applyFont="1" applyFill="1"/>
    <xf numFmtId="10" fontId="7" fillId="14" borderId="4" xfId="8" applyNumberFormat="1" applyFont="1" applyFill="1" applyBorder="1" applyAlignment="1">
      <alignment horizontal="center"/>
    </xf>
    <xf numFmtId="10" fontId="7" fillId="14" borderId="5" xfId="8" applyNumberFormat="1" applyFont="1" applyFill="1" applyBorder="1" applyAlignment="1">
      <alignment horizontal="center"/>
    </xf>
    <xf numFmtId="10" fontId="29" fillId="6" borderId="5" xfId="8" applyNumberFormat="1" applyFont="1" applyFill="1" applyBorder="1" applyAlignment="1">
      <alignment horizontal="center"/>
    </xf>
    <xf numFmtId="174" fontId="7" fillId="15" borderId="52" xfId="8" applyNumberFormat="1" applyFont="1" applyFill="1" applyBorder="1" applyAlignment="1">
      <alignment horizontal="center"/>
    </xf>
    <xf numFmtId="0" fontId="3" fillId="0" borderId="0" xfId="8" applyAlignment="1">
      <alignment horizontal="center"/>
    </xf>
    <xf numFmtId="0" fontId="7" fillId="14" borderId="6" xfId="8" applyFont="1" applyFill="1" applyBorder="1" applyAlignment="1">
      <alignment horizontal="center"/>
    </xf>
    <xf numFmtId="0" fontId="3" fillId="14" borderId="8" xfId="8" applyFill="1" applyBorder="1" applyAlignment="1">
      <alignment horizontal="center"/>
    </xf>
    <xf numFmtId="0" fontId="29" fillId="6" borderId="6" xfId="8" applyFont="1" applyFill="1" applyBorder="1" applyAlignment="1">
      <alignment horizontal="center"/>
    </xf>
    <xf numFmtId="0" fontId="30" fillId="6" borderId="8" xfId="8" applyFont="1" applyFill="1" applyBorder="1" applyAlignment="1">
      <alignment horizontal="center"/>
    </xf>
    <xf numFmtId="0" fontId="14" fillId="0" borderId="51" xfId="8" applyFont="1" applyBorder="1"/>
    <xf numFmtId="0" fontId="3" fillId="0" borderId="4" xfId="8" applyBorder="1"/>
    <xf numFmtId="10" fontId="3" fillId="0" borderId="5" xfId="8" applyNumberFormat="1" applyBorder="1"/>
    <xf numFmtId="0" fontId="3" fillId="16" borderId="0" xfId="8" applyFill="1"/>
    <xf numFmtId="0" fontId="3" fillId="11" borderId="4" xfId="8" applyFill="1" applyBorder="1"/>
    <xf numFmtId="10" fontId="3" fillId="11" borderId="5" xfId="8" applyNumberFormat="1" applyFill="1" applyBorder="1"/>
    <xf numFmtId="0" fontId="15" fillId="5" borderId="4" xfId="8" applyFont="1" applyFill="1" applyBorder="1"/>
    <xf numFmtId="10" fontId="15" fillId="5" borderId="5" xfId="8" applyNumberFormat="1" applyFont="1" applyFill="1" applyBorder="1"/>
    <xf numFmtId="0" fontId="33" fillId="0" borderId="0" xfId="8" applyFont="1"/>
    <xf numFmtId="165" fontId="50" fillId="7" borderId="1" xfId="8" applyNumberFormat="1" applyFont="1" applyFill="1" applyBorder="1" applyProtection="1">
      <protection locked="0"/>
    </xf>
    <xf numFmtId="10" fontId="3" fillId="7" borderId="3" xfId="8" applyNumberFormat="1" applyFill="1" applyBorder="1"/>
    <xf numFmtId="0" fontId="3" fillId="0" borderId="51" xfId="8" applyBorder="1"/>
    <xf numFmtId="165" fontId="3" fillId="0" borderId="4" xfId="8" applyNumberFormat="1" applyBorder="1"/>
    <xf numFmtId="165" fontId="3" fillId="0" borderId="0" xfId="8" applyNumberFormat="1"/>
    <xf numFmtId="175" fontId="0" fillId="11" borderId="4" xfId="6" applyNumberFormat="1" applyFont="1" applyFill="1" applyBorder="1" applyAlignment="1">
      <alignment horizontal="center"/>
    </xf>
    <xf numFmtId="165" fontId="42" fillId="5" borderId="4" xfId="6" applyFont="1" applyFill="1" applyBorder="1" applyAlignment="1">
      <alignment horizontal="center"/>
    </xf>
    <xf numFmtId="10" fontId="12" fillId="5" borderId="5" xfId="8" applyNumberFormat="1" applyFont="1" applyFill="1" applyBorder="1" applyProtection="1">
      <protection locked="0"/>
    </xf>
    <xf numFmtId="165" fontId="50" fillId="7" borderId="4" xfId="8" applyNumberFormat="1" applyFont="1" applyFill="1" applyBorder="1" applyProtection="1">
      <protection locked="0"/>
    </xf>
    <xf numFmtId="10" fontId="3" fillId="7" borderId="5" xfId="8" applyNumberFormat="1" applyFill="1" applyBorder="1"/>
    <xf numFmtId="0" fontId="3" fillId="0" borderId="53" xfId="8" applyBorder="1"/>
    <xf numFmtId="0" fontId="3" fillId="7" borderId="0" xfId="8" applyFill="1"/>
    <xf numFmtId="0" fontId="54" fillId="17" borderId="54" xfId="8" applyFont="1" applyFill="1" applyBorder="1"/>
    <xf numFmtId="0" fontId="55" fillId="0" borderId="0" xfId="8" applyFont="1"/>
    <xf numFmtId="165" fontId="54" fillId="17" borderId="4" xfId="8" applyNumberFormat="1" applyFont="1" applyFill="1" applyBorder="1"/>
    <xf numFmtId="10" fontId="54" fillId="17" borderId="5" xfId="8" applyNumberFormat="1" applyFont="1" applyFill="1" applyBorder="1"/>
    <xf numFmtId="0" fontId="55" fillId="16" borderId="0" xfId="8" applyFont="1" applyFill="1"/>
    <xf numFmtId="10" fontId="54" fillId="17" borderId="55" xfId="8" applyNumberFormat="1" applyFont="1" applyFill="1" applyBorder="1"/>
    <xf numFmtId="0" fontId="54" fillId="0" borderId="0" xfId="8" applyFont="1"/>
    <xf numFmtId="175" fontId="54" fillId="17" borderId="4" xfId="6" applyNumberFormat="1" applyFont="1" applyFill="1" applyBorder="1"/>
    <xf numFmtId="165" fontId="29" fillId="6" borderId="4" xfId="6" applyFont="1" applyFill="1" applyBorder="1"/>
    <xf numFmtId="10" fontId="29" fillId="6" borderId="5" xfId="8" applyNumberFormat="1" applyFont="1" applyFill="1" applyBorder="1"/>
    <xf numFmtId="0" fontId="3" fillId="0" borderId="56" xfId="8" applyBorder="1"/>
    <xf numFmtId="165" fontId="0" fillId="0" borderId="4" xfId="6" applyFont="1" applyBorder="1"/>
    <xf numFmtId="175" fontId="3" fillId="11" borderId="4" xfId="6" applyNumberFormat="1" applyFont="1" applyFill="1" applyBorder="1"/>
    <xf numFmtId="165" fontId="3" fillId="5" borderId="4" xfId="6" applyFont="1" applyFill="1" applyBorder="1"/>
    <xf numFmtId="10" fontId="3" fillId="5" borderId="5" xfId="8" applyNumberFormat="1" applyFill="1" applyBorder="1"/>
    <xf numFmtId="0" fontId="34" fillId="7" borderId="57" xfId="8" applyFont="1" applyFill="1" applyBorder="1"/>
    <xf numFmtId="0" fontId="42" fillId="7" borderId="58" xfId="8" applyFont="1" applyFill="1" applyBorder="1"/>
    <xf numFmtId="165" fontId="3" fillId="7" borderId="59" xfId="6" applyFont="1" applyFill="1" applyBorder="1"/>
    <xf numFmtId="10" fontId="3" fillId="7" borderId="60" xfId="8" applyNumberFormat="1" applyFill="1" applyBorder="1"/>
    <xf numFmtId="0" fontId="3" fillId="7" borderId="58" xfId="8" applyFill="1" applyBorder="1"/>
    <xf numFmtId="175" fontId="3" fillId="11" borderId="59" xfId="6" applyNumberFormat="1" applyFont="1" applyFill="1" applyBorder="1"/>
    <xf numFmtId="10" fontId="3" fillId="11" borderId="60" xfId="8" applyNumberFormat="1" applyFill="1" applyBorder="1"/>
    <xf numFmtId="165" fontId="0" fillId="5" borderId="59" xfId="6" applyFont="1" applyFill="1" applyBorder="1"/>
    <xf numFmtId="10" fontId="12" fillId="5" borderId="60" xfId="8" applyNumberFormat="1" applyFont="1" applyFill="1" applyBorder="1" applyProtection="1">
      <protection locked="0"/>
    </xf>
    <xf numFmtId="0" fontId="7" fillId="0" borderId="51" xfId="8" applyFont="1" applyBorder="1"/>
    <xf numFmtId="165" fontId="56" fillId="0" borderId="4" xfId="6" applyFont="1" applyFill="1" applyBorder="1"/>
    <xf numFmtId="165" fontId="0" fillId="0" borderId="4" xfId="6" applyFont="1" applyFill="1" applyBorder="1"/>
    <xf numFmtId="165" fontId="3" fillId="0" borderId="4" xfId="6" applyFont="1" applyFill="1" applyBorder="1"/>
    <xf numFmtId="0" fontId="48" fillId="0" borderId="48" xfId="8" applyFont="1" applyBorder="1" applyAlignment="1">
      <alignment horizontal="center"/>
    </xf>
    <xf numFmtId="0" fontId="3" fillId="0" borderId="61" xfId="8" applyBorder="1"/>
    <xf numFmtId="164" fontId="0" fillId="0" borderId="62" xfId="6" applyNumberFormat="1" applyFont="1" applyFill="1" applyBorder="1"/>
    <xf numFmtId="10" fontId="3" fillId="0" borderId="55" xfId="8" applyNumberFormat="1" applyBorder="1"/>
    <xf numFmtId="10" fontId="3" fillId="11" borderId="55" xfId="8" applyNumberFormat="1" applyFill="1" applyBorder="1"/>
    <xf numFmtId="10" fontId="3" fillId="5" borderId="55" xfId="8" applyNumberFormat="1" applyFill="1" applyBorder="1"/>
    <xf numFmtId="0" fontId="12" fillId="0" borderId="48" xfId="8" applyFont="1" applyBorder="1" applyAlignment="1" applyProtection="1">
      <alignment horizontal="center"/>
      <protection locked="0"/>
    </xf>
    <xf numFmtId="0" fontId="7" fillId="0" borderId="57" xfId="8" applyFont="1" applyBorder="1"/>
    <xf numFmtId="0" fontId="7" fillId="0" borderId="58" xfId="8" applyFont="1" applyBorder="1"/>
    <xf numFmtId="165" fontId="7" fillId="0" borderId="59" xfId="6" applyFont="1" applyBorder="1"/>
    <xf numFmtId="10" fontId="7" fillId="0" borderId="60" xfId="8" applyNumberFormat="1" applyFont="1" applyBorder="1"/>
    <xf numFmtId="0" fontId="7" fillId="16" borderId="58" xfId="8" applyFont="1" applyFill="1" applyBorder="1"/>
    <xf numFmtId="175" fontId="7" fillId="11" borderId="63" xfId="6" applyNumberFormat="1" applyFont="1" applyFill="1" applyBorder="1"/>
    <xf numFmtId="10" fontId="7" fillId="11" borderId="60" xfId="8" applyNumberFormat="1" applyFont="1" applyFill="1" applyBorder="1"/>
    <xf numFmtId="165" fontId="7" fillId="5" borderId="63" xfId="6" applyFont="1" applyFill="1" applyBorder="1"/>
    <xf numFmtId="165" fontId="33" fillId="0" borderId="13" xfId="8" applyNumberFormat="1" applyFont="1" applyBorder="1"/>
    <xf numFmtId="10" fontId="33" fillId="0" borderId="28" xfId="8" applyNumberFormat="1" applyFont="1" applyBorder="1"/>
    <xf numFmtId="175" fontId="7" fillId="11" borderId="59" xfId="6" applyNumberFormat="1" applyFont="1" applyFill="1" applyBorder="1"/>
    <xf numFmtId="0" fontId="7" fillId="0" borderId="0" xfId="8" applyFont="1"/>
    <xf numFmtId="165" fontId="7" fillId="5" borderId="59" xfId="6" applyFont="1" applyFill="1" applyBorder="1"/>
    <xf numFmtId="10" fontId="7" fillId="5" borderId="60" xfId="8" applyNumberFormat="1" applyFont="1" applyFill="1" applyBorder="1"/>
    <xf numFmtId="0" fontId="54" fillId="17" borderId="51" xfId="8" applyFont="1" applyFill="1" applyBorder="1"/>
    <xf numFmtId="165" fontId="54" fillId="17" borderId="4" xfId="6" applyFont="1" applyFill="1" applyBorder="1"/>
    <xf numFmtId="165" fontId="3" fillId="7" borderId="4" xfId="6" applyFont="1" applyFill="1" applyBorder="1"/>
    <xf numFmtId="165" fontId="3" fillId="0" borderId="0" xfId="6" applyFont="1" applyFill="1" applyBorder="1"/>
    <xf numFmtId="0" fontId="3" fillId="7" borderId="51" xfId="8" applyFill="1" applyBorder="1"/>
    <xf numFmtId="165" fontId="3" fillId="7" borderId="0" xfId="6" applyFont="1" applyFill="1" applyBorder="1"/>
    <xf numFmtId="165" fontId="3" fillId="0" borderId="4" xfId="6" applyFont="1" applyBorder="1"/>
    <xf numFmtId="0" fontId="3" fillId="0" borderId="58" xfId="8" applyBorder="1"/>
    <xf numFmtId="10" fontId="7" fillId="0" borderId="60" xfId="6" applyNumberFormat="1" applyFont="1" applyBorder="1"/>
    <xf numFmtId="165" fontId="0" fillId="0" borderId="58" xfId="6" applyFont="1" applyBorder="1"/>
    <xf numFmtId="10" fontId="7" fillId="0" borderId="60" xfId="6" applyNumberFormat="1" applyFont="1" applyBorder="1" applyProtection="1"/>
    <xf numFmtId="165" fontId="3" fillId="0" borderId="58" xfId="6" applyFont="1" applyFill="1" applyBorder="1"/>
    <xf numFmtId="0" fontId="3" fillId="16" borderId="58" xfId="8" applyFill="1" applyBorder="1"/>
    <xf numFmtId="10" fontId="7" fillId="11" borderId="60" xfId="6" applyNumberFormat="1" applyFont="1" applyFill="1" applyBorder="1"/>
    <xf numFmtId="10" fontId="12" fillId="5" borderId="60" xfId="6" applyNumberFormat="1" applyFont="1" applyFill="1" applyBorder="1" applyProtection="1">
      <protection locked="0"/>
    </xf>
    <xf numFmtId="165" fontId="0" fillId="5" borderId="4" xfId="6" applyFont="1" applyFill="1" applyBorder="1"/>
    <xf numFmtId="0" fontId="55" fillId="0" borderId="51" xfId="8" applyFont="1" applyBorder="1"/>
    <xf numFmtId="0" fontId="54" fillId="16" borderId="0" xfId="8" applyFont="1" applyFill="1"/>
    <xf numFmtId="175" fontId="3" fillId="11" borderId="62" xfId="6" applyNumberFormat="1" applyFont="1" applyFill="1" applyBorder="1"/>
    <xf numFmtId="165" fontId="3" fillId="5" borderId="62" xfId="6" applyFont="1" applyFill="1" applyBorder="1"/>
    <xf numFmtId="0" fontId="54" fillId="17" borderId="52" xfId="8" applyFont="1" applyFill="1" applyBorder="1"/>
    <xf numFmtId="165" fontId="54" fillId="17" borderId="6" xfId="6" applyFont="1" applyFill="1" applyBorder="1"/>
    <xf numFmtId="10" fontId="54" fillId="17" borderId="8" xfId="8" applyNumberFormat="1" applyFont="1" applyFill="1" applyBorder="1"/>
    <xf numFmtId="175" fontId="54" fillId="17" borderId="6" xfId="6" applyNumberFormat="1" applyFont="1" applyFill="1" applyBorder="1"/>
    <xf numFmtId="165" fontId="29" fillId="6" borderId="6" xfId="6" applyFont="1" applyFill="1" applyBorder="1"/>
    <xf numFmtId="10" fontId="29" fillId="6" borderId="8" xfId="8" applyNumberFormat="1" applyFont="1" applyFill="1" applyBorder="1"/>
    <xf numFmtId="0" fontId="7" fillId="5" borderId="13" xfId="8" applyFont="1" applyFill="1" applyBorder="1"/>
    <xf numFmtId="9" fontId="12" fillId="5" borderId="28" xfId="8" applyNumberFormat="1" applyFont="1" applyFill="1" applyBorder="1" applyAlignment="1" applyProtection="1">
      <alignment horizontal="center"/>
      <protection locked="0"/>
    </xf>
    <xf numFmtId="164" fontId="33" fillId="5" borderId="0" xfId="124" applyNumberFormat="1" applyFont="1" applyFill="1" applyAlignment="1">
      <alignment horizontal="center"/>
    </xf>
    <xf numFmtId="164" fontId="38" fillId="5" borderId="0" xfId="124" applyNumberFormat="1" applyFont="1" applyFill="1" applyAlignment="1" applyProtection="1">
      <alignment horizontal="center"/>
      <protection locked="0"/>
    </xf>
    <xf numFmtId="1" fontId="57" fillId="0" borderId="25" xfId="0" applyNumberFormat="1" applyFont="1" applyBorder="1" applyAlignment="1">
      <alignment horizontal="center"/>
    </xf>
    <xf numFmtId="1" fontId="57" fillId="0" borderId="11" xfId="0" applyNumberFormat="1" applyFont="1" applyBorder="1" applyAlignment="1">
      <alignment horizontal="center"/>
    </xf>
    <xf numFmtId="165" fontId="29" fillId="6" borderId="0" xfId="8" applyNumberFormat="1" applyFont="1" applyFill="1" applyAlignment="1"/>
    <xf numFmtId="1" fontId="34" fillId="2" borderId="48" xfId="0" applyNumberFormat="1" applyFont="1" applyFill="1" applyBorder="1" applyAlignment="1" applyProtection="1">
      <alignment horizontal="center"/>
    </xf>
    <xf numFmtId="10" fontId="3" fillId="0" borderId="5" xfId="8" applyNumberFormat="1" applyFont="1" applyBorder="1"/>
    <xf numFmtId="0" fontId="15" fillId="2" borderId="11" xfId="0" applyNumberFormat="1" applyFont="1" applyFill="1" applyBorder="1" applyAlignment="1">
      <alignment horizontal="center"/>
    </xf>
    <xf numFmtId="0" fontId="15" fillId="2" borderId="12" xfId="0" applyNumberFormat="1" applyFont="1" applyFill="1" applyBorder="1" applyAlignment="1">
      <alignment horizontal="center"/>
    </xf>
    <xf numFmtId="0" fontId="7" fillId="15" borderId="6" xfId="8" applyNumberFormat="1" applyFont="1" applyFill="1" applyBorder="1" applyAlignment="1">
      <alignment horizontal="center"/>
    </xf>
    <xf numFmtId="0" fontId="3" fillId="15" borderId="8" xfId="8" applyNumberFormat="1" applyFill="1" applyBorder="1" applyAlignment="1">
      <alignment horizontal="center"/>
    </xf>
    <xf numFmtId="0" fontId="3" fillId="0" borderId="0" xfId="8" applyNumberFormat="1" applyAlignment="1">
      <alignment horizontal="center"/>
    </xf>
    <xf numFmtId="0" fontId="7" fillId="0" borderId="0" xfId="8" applyNumberFormat="1" applyFont="1" applyAlignment="1">
      <alignment horizontal="center"/>
    </xf>
    <xf numFmtId="0" fontId="3" fillId="16" borderId="0" xfId="8" applyNumberFormat="1" applyFill="1" applyAlignment="1">
      <alignment horizontal="center"/>
    </xf>
    <xf numFmtId="176" fontId="33" fillId="5" borderId="0" xfId="124" applyNumberFormat="1" applyFont="1" applyFill="1" applyAlignment="1">
      <alignment horizontal="center"/>
    </xf>
    <xf numFmtId="10" fontId="34" fillId="15" borderId="4" xfId="8" applyNumberFormat="1" applyFont="1" applyFill="1" applyBorder="1" applyAlignment="1">
      <alignment horizontal="center"/>
    </xf>
    <xf numFmtId="3" fontId="34" fillId="14" borderId="51" xfId="8" applyNumberFormat="1" applyFont="1" applyFill="1" applyBorder="1" applyAlignment="1" applyProtection="1">
      <alignment horizontal="center"/>
    </xf>
    <xf numFmtId="0" fontId="28" fillId="0" borderId="26" xfId="0" applyFont="1" applyBorder="1" applyAlignment="1">
      <alignment horizontal="center" wrapText="1"/>
    </xf>
    <xf numFmtId="169" fontId="34" fillId="2" borderId="17" xfId="0" applyNumberFormat="1" applyFont="1" applyFill="1" applyBorder="1" applyAlignment="1">
      <alignment horizontal="center"/>
    </xf>
    <xf numFmtId="0" fontId="28" fillId="0" borderId="21" xfId="0" applyFont="1" applyBorder="1" applyAlignment="1" applyProtection="1">
      <alignment horizontal="center" wrapText="1"/>
      <protection locked="0"/>
    </xf>
    <xf numFmtId="0" fontId="28" fillId="0" borderId="11" xfId="0" applyFont="1" applyBorder="1" applyAlignment="1">
      <alignment horizontal="center" wrapText="1"/>
    </xf>
    <xf numFmtId="1" fontId="14" fillId="0" borderId="25" xfId="0" applyNumberFormat="1" applyFont="1" applyBorder="1" applyAlignment="1" applyProtection="1">
      <alignment horizontal="center"/>
    </xf>
    <xf numFmtId="1" fontId="14" fillId="0" borderId="11" xfId="0" applyNumberFormat="1" applyFont="1" applyBorder="1" applyAlignment="1" applyProtection="1">
      <alignment horizontal="center"/>
    </xf>
    <xf numFmtId="0" fontId="3" fillId="18" borderId="1" xfId="8" applyFill="1" applyBorder="1"/>
    <xf numFmtId="0" fontId="3" fillId="18" borderId="2" xfId="8" applyFill="1" applyBorder="1"/>
    <xf numFmtId="0" fontId="3" fillId="18" borderId="3" xfId="8" applyFill="1" applyBorder="1"/>
    <xf numFmtId="0" fontId="1" fillId="18" borderId="0" xfId="124" applyFill="1"/>
    <xf numFmtId="0" fontId="36" fillId="18" borderId="0" xfId="124" applyFont="1" applyFill="1" applyAlignment="1">
      <alignment horizontal="center"/>
    </xf>
    <xf numFmtId="0" fontId="37" fillId="18" borderId="0" xfId="124" applyFont="1" applyFill="1" applyAlignment="1">
      <alignment horizontal="center"/>
    </xf>
    <xf numFmtId="0" fontId="3" fillId="18" borderId="0" xfId="8" applyFill="1"/>
    <xf numFmtId="0" fontId="43" fillId="18" borderId="0" xfId="124" applyFont="1" applyFill="1" applyAlignment="1">
      <alignment horizontal="center"/>
    </xf>
    <xf numFmtId="0" fontId="1" fillId="18" borderId="0" xfId="124" applyFill="1" applyAlignment="1">
      <alignment horizontal="center"/>
    </xf>
    <xf numFmtId="0" fontId="3" fillId="18" borderId="6" xfId="8" applyFill="1" applyBorder="1"/>
    <xf numFmtId="0" fontId="3" fillId="18" borderId="7" xfId="8" applyFill="1" applyBorder="1"/>
    <xf numFmtId="0" fontId="3" fillId="18" borderId="8" xfId="8" applyFill="1" applyBorder="1"/>
    <xf numFmtId="0" fontId="3" fillId="19" borderId="1" xfId="8" applyFill="1" applyBorder="1"/>
    <xf numFmtId="0" fontId="3" fillId="19" borderId="2" xfId="8" applyFill="1" applyBorder="1"/>
    <xf numFmtId="0" fontId="3" fillId="19" borderId="3" xfId="8" applyFill="1" applyBorder="1"/>
    <xf numFmtId="0" fontId="1" fillId="19" borderId="0" xfId="124" applyFill="1"/>
    <xf numFmtId="0" fontId="36" fillId="19" borderId="0" xfId="124" applyFont="1" applyFill="1" applyAlignment="1">
      <alignment horizontal="center"/>
    </xf>
    <xf numFmtId="0" fontId="37" fillId="19" borderId="0" xfId="124" applyFont="1" applyFill="1" applyAlignment="1">
      <alignment horizontal="center"/>
    </xf>
    <xf numFmtId="0" fontId="3" fillId="19" borderId="0" xfId="8" applyFill="1"/>
    <xf numFmtId="0" fontId="43" fillId="19" borderId="0" xfId="124" applyFont="1" applyFill="1" applyAlignment="1">
      <alignment horizontal="center"/>
    </xf>
    <xf numFmtId="0" fontId="1" fillId="19" borderId="0" xfId="124" applyFill="1" applyAlignment="1">
      <alignment horizontal="center"/>
    </xf>
    <xf numFmtId="0" fontId="3" fillId="19" borderId="6" xfId="8" applyFill="1" applyBorder="1"/>
    <xf numFmtId="0" fontId="3" fillId="19" borderId="7" xfId="8" applyFill="1" applyBorder="1"/>
    <xf numFmtId="0" fontId="3" fillId="19" borderId="8" xfId="8" applyFill="1" applyBorder="1"/>
    <xf numFmtId="0" fontId="3" fillId="20" borderId="1" xfId="8" applyFill="1" applyBorder="1"/>
    <xf numFmtId="0" fontId="3" fillId="20" borderId="2" xfId="8" applyFill="1" applyBorder="1"/>
    <xf numFmtId="0" fontId="3" fillId="20" borderId="3" xfId="8" applyFill="1" applyBorder="1"/>
    <xf numFmtId="0" fontId="1" fillId="20" borderId="0" xfId="124" applyFill="1"/>
    <xf numFmtId="0" fontId="36" fillId="20" borderId="0" xfId="124" applyFont="1" applyFill="1" applyAlignment="1">
      <alignment horizontal="center"/>
    </xf>
    <xf numFmtId="0" fontId="37" fillId="20" borderId="0" xfId="124" applyFont="1" applyFill="1" applyAlignment="1">
      <alignment horizontal="center"/>
    </xf>
    <xf numFmtId="0" fontId="3" fillId="20" borderId="0" xfId="8" applyFill="1"/>
    <xf numFmtId="0" fontId="43" fillId="20" borderId="0" xfId="124" applyFont="1" applyFill="1" applyAlignment="1">
      <alignment horizontal="center"/>
    </xf>
    <xf numFmtId="0" fontId="1" fillId="20" borderId="0" xfId="124" applyFill="1" applyAlignment="1">
      <alignment horizontal="center"/>
    </xf>
    <xf numFmtId="0" fontId="3" fillId="20" borderId="6" xfId="8" applyFill="1" applyBorder="1"/>
    <xf numFmtId="0" fontId="3" fillId="20" borderId="7" xfId="8" applyFill="1" applyBorder="1"/>
    <xf numFmtId="0" fontId="3" fillId="20" borderId="8" xfId="8" applyFill="1" applyBorder="1"/>
    <xf numFmtId="0" fontId="3" fillId="21" borderId="1" xfId="8" applyFill="1" applyBorder="1"/>
    <xf numFmtId="0" fontId="3" fillId="21" borderId="2" xfId="8" applyFill="1" applyBorder="1"/>
    <xf numFmtId="0" fontId="3" fillId="21" borderId="3" xfId="8" applyFill="1" applyBorder="1"/>
    <xf numFmtId="0" fontId="1" fillId="21" borderId="0" xfId="124" applyFill="1"/>
    <xf numFmtId="0" fontId="36" fillId="21" borderId="0" xfId="124" applyFont="1" applyFill="1" applyAlignment="1">
      <alignment horizontal="center"/>
    </xf>
    <xf numFmtId="0" fontId="37" fillId="21" borderId="0" xfId="124" applyFont="1" applyFill="1" applyAlignment="1">
      <alignment horizontal="center"/>
    </xf>
    <xf numFmtId="0" fontId="3" fillId="21" borderId="0" xfId="8" applyFill="1"/>
    <xf numFmtId="0" fontId="43" fillId="21" borderId="0" xfId="124" applyFont="1" applyFill="1" applyAlignment="1">
      <alignment horizontal="center"/>
    </xf>
    <xf numFmtId="0" fontId="1" fillId="21" borderId="0" xfId="124" applyFill="1" applyAlignment="1">
      <alignment horizontal="center"/>
    </xf>
    <xf numFmtId="0" fontId="3" fillId="21" borderId="6" xfId="8" applyFill="1" applyBorder="1"/>
    <xf numFmtId="0" fontId="3" fillId="21" borderId="7" xfId="8" applyFill="1" applyBorder="1"/>
    <xf numFmtId="0" fontId="3" fillId="21" borderId="8" xfId="8" applyFill="1" applyBorder="1"/>
    <xf numFmtId="0" fontId="3" fillId="22" borderId="1" xfId="8" applyFill="1" applyBorder="1"/>
    <xf numFmtId="0" fontId="3" fillId="22" borderId="2" xfId="8" applyFill="1" applyBorder="1"/>
    <xf numFmtId="0" fontId="3" fillId="22" borderId="3" xfId="8" applyFill="1" applyBorder="1"/>
    <xf numFmtId="0" fontId="1" fillId="22" borderId="0" xfId="124" applyFill="1"/>
    <xf numFmtId="0" fontId="36" fillId="22" borderId="0" xfId="124" applyFont="1" applyFill="1" applyAlignment="1">
      <alignment horizontal="center"/>
    </xf>
    <xf numFmtId="0" fontId="37" fillId="22" borderId="0" xfId="124" applyFont="1" applyFill="1" applyAlignment="1">
      <alignment horizontal="center"/>
    </xf>
    <xf numFmtId="0" fontId="3" fillId="22" borderId="0" xfId="8" applyFill="1"/>
    <xf numFmtId="0" fontId="43" fillId="22" borderId="0" xfId="124" applyFont="1" applyFill="1" applyAlignment="1">
      <alignment horizontal="center"/>
    </xf>
    <xf numFmtId="0" fontId="1" fillId="22" borderId="0" xfId="124" applyFill="1" applyAlignment="1">
      <alignment horizontal="center"/>
    </xf>
    <xf numFmtId="0" fontId="3" fillId="22" borderId="6" xfId="8" applyFill="1" applyBorder="1"/>
    <xf numFmtId="0" fontId="3" fillId="22" borderId="7" xfId="8" applyFill="1" applyBorder="1"/>
    <xf numFmtId="0" fontId="3" fillId="22" borderId="8" xfId="8" applyFill="1" applyBorder="1"/>
    <xf numFmtId="0" fontId="59" fillId="0" borderId="0" xfId="8" applyFont="1"/>
    <xf numFmtId="164" fontId="33" fillId="5" borderId="0" xfId="124" applyNumberFormat="1" applyFont="1" applyFill="1" applyAlignment="1" applyProtection="1">
      <alignment horizontal="center"/>
    </xf>
    <xf numFmtId="10" fontId="34" fillId="5" borderId="5" xfId="8" applyNumberFormat="1" applyFont="1" applyFill="1" applyBorder="1" applyProtection="1"/>
    <xf numFmtId="39" fontId="38" fillId="5" borderId="0" xfId="124" applyNumberFormat="1" applyFont="1" applyFill="1" applyAlignment="1" applyProtection="1">
      <alignment horizontal="center"/>
      <protection locked="0"/>
    </xf>
    <xf numFmtId="39" fontId="33" fillId="5" borderId="0" xfId="124" applyNumberFormat="1" applyFont="1" applyFill="1" applyAlignment="1" applyProtection="1">
      <alignment horizontal="center"/>
    </xf>
    <xf numFmtId="1" fontId="12" fillId="0" borderId="64" xfId="0" applyNumberFormat="1" applyFont="1" applyBorder="1" applyAlignment="1" applyProtection="1">
      <alignment horizontal="center"/>
      <protection locked="0"/>
    </xf>
    <xf numFmtId="0" fontId="7" fillId="14" borderId="50" xfId="8" applyFont="1" applyFill="1" applyBorder="1"/>
    <xf numFmtId="10" fontId="7" fillId="0" borderId="0" xfId="8" applyNumberFormat="1" applyFont="1" applyAlignment="1">
      <alignment horizontal="center"/>
    </xf>
    <xf numFmtId="0" fontId="7" fillId="14" borderId="51" xfId="8" applyFont="1" applyFill="1" applyBorder="1"/>
    <xf numFmtId="0" fontId="7" fillId="14" borderId="52" xfId="8" applyFont="1" applyFill="1" applyBorder="1"/>
    <xf numFmtId="44" fontId="3" fillId="0" borderId="0" xfId="8" applyNumberFormat="1"/>
    <xf numFmtId="177" fontId="66" fillId="15" borderId="3" xfId="125" applyNumberFormat="1" applyFont="1" applyFill="1" applyBorder="1"/>
    <xf numFmtId="168" fontId="3" fillId="15" borderId="1" xfId="8" applyNumberFormat="1" applyFill="1" applyBorder="1"/>
    <xf numFmtId="168" fontId="3" fillId="14" borderId="1" xfId="8" applyNumberFormat="1" applyFill="1" applyBorder="1" applyAlignment="1">
      <alignment horizontal="center"/>
    </xf>
    <xf numFmtId="177" fontId="66" fillId="14" borderId="3" xfId="125" applyNumberFormat="1" applyFont="1" applyFill="1" applyBorder="1"/>
    <xf numFmtId="10" fontId="3" fillId="15" borderId="4" xfId="8" applyNumberFormat="1" applyFill="1" applyBorder="1" applyAlignment="1">
      <alignment horizontal="center"/>
    </xf>
    <xf numFmtId="168" fontId="3" fillId="14" borderId="5" xfId="8" applyNumberFormat="1" applyFill="1" applyBorder="1"/>
    <xf numFmtId="0" fontId="14" fillId="14" borderId="51" xfId="8" applyFont="1" applyFill="1" applyBorder="1" applyAlignment="1">
      <alignment horizontal="center"/>
    </xf>
    <xf numFmtId="169" fontId="7" fillId="23" borderId="4" xfId="8" applyNumberFormat="1" applyFont="1" applyFill="1" applyBorder="1" applyAlignment="1">
      <alignment horizontal="center"/>
    </xf>
    <xf numFmtId="10" fontId="7" fillId="15" borderId="5" xfId="8" applyNumberFormat="1" applyFont="1" applyFill="1" applyBorder="1"/>
    <xf numFmtId="10" fontId="3" fillId="0" borderId="0" xfId="8" applyNumberFormat="1"/>
    <xf numFmtId="10" fontId="3" fillId="14" borderId="5" xfId="8" applyNumberFormat="1" applyFill="1" applyBorder="1"/>
    <xf numFmtId="7" fontId="3" fillId="15" borderId="53" xfId="8" applyNumberFormat="1" applyFill="1" applyBorder="1" applyAlignment="1">
      <alignment horizontal="center" vertical="justify" wrapText="1"/>
    </xf>
    <xf numFmtId="0" fontId="14" fillId="0" borderId="56" xfId="8" applyFont="1" applyBorder="1"/>
    <xf numFmtId="0" fontId="3" fillId="0" borderId="65" xfId="8" applyBorder="1"/>
    <xf numFmtId="10" fontId="3" fillId="0" borderId="66" xfId="8" applyNumberFormat="1" applyBorder="1"/>
    <xf numFmtId="0" fontId="3" fillId="11" borderId="65" xfId="8" applyFill="1" applyBorder="1"/>
    <xf numFmtId="10" fontId="3" fillId="11" borderId="66" xfId="8" applyNumberFormat="1" applyFill="1" applyBorder="1"/>
    <xf numFmtId="44" fontId="0" fillId="0" borderId="4" xfId="125" applyFont="1" applyBorder="1"/>
    <xf numFmtId="10" fontId="15" fillId="0" borderId="5" xfId="8" applyNumberFormat="1" applyFont="1" applyBorder="1" applyProtection="1">
      <protection locked="0"/>
    </xf>
    <xf numFmtId="44" fontId="3" fillId="11" borderId="4" xfId="125" applyFont="1" applyFill="1" applyBorder="1"/>
    <xf numFmtId="0" fontId="67" fillId="17" borderId="53" xfId="8" applyFont="1" applyFill="1" applyBorder="1"/>
    <xf numFmtId="0" fontId="67" fillId="0" borderId="0" xfId="8" applyFont="1"/>
    <xf numFmtId="44" fontId="67" fillId="17" borderId="4" xfId="125" applyFont="1" applyFill="1" applyBorder="1"/>
    <xf numFmtId="10" fontId="68" fillId="17" borderId="5" xfId="11" applyNumberFormat="1" applyFont="1" applyFill="1" applyBorder="1"/>
    <xf numFmtId="0" fontId="68" fillId="16" borderId="0" xfId="8" applyFont="1" applyFill="1"/>
    <xf numFmtId="0" fontId="68" fillId="0" borderId="0" xfId="8" applyFont="1"/>
    <xf numFmtId="44" fontId="68" fillId="17" borderId="4" xfId="125" applyFont="1" applyFill="1" applyBorder="1"/>
    <xf numFmtId="10" fontId="68" fillId="17" borderId="5" xfId="8" applyNumberFormat="1" applyFont="1" applyFill="1" applyBorder="1"/>
    <xf numFmtId="44" fontId="3" fillId="0" borderId="4" xfId="125" applyFont="1" applyBorder="1"/>
    <xf numFmtId="44" fontId="3" fillId="0" borderId="59" xfId="125" applyFont="1" applyBorder="1"/>
    <xf numFmtId="10" fontId="3" fillId="0" borderId="60" xfId="8" applyNumberFormat="1" applyBorder="1"/>
    <xf numFmtId="44" fontId="3" fillId="11" borderId="59" xfId="125" applyFont="1" applyFill="1" applyBorder="1"/>
    <xf numFmtId="44" fontId="3" fillId="0" borderId="62" xfId="125" applyFont="1" applyBorder="1"/>
    <xf numFmtId="0" fontId="7" fillId="0" borderId="67" xfId="8" applyFont="1" applyBorder="1"/>
    <xf numFmtId="0" fontId="7" fillId="7" borderId="0" xfId="8" applyFont="1" applyFill="1"/>
    <xf numFmtId="44" fontId="7" fillId="0" borderId="68" xfId="125" applyFont="1" applyBorder="1"/>
    <xf numFmtId="10" fontId="7" fillId="0" borderId="69" xfId="8" applyNumberFormat="1" applyFont="1" applyBorder="1"/>
    <xf numFmtId="44" fontId="7" fillId="11" borderId="68" xfId="125" applyFont="1" applyFill="1" applyBorder="1"/>
    <xf numFmtId="10" fontId="7" fillId="11" borderId="69" xfId="8" applyNumberFormat="1" applyFont="1" applyFill="1" applyBorder="1"/>
    <xf numFmtId="10" fontId="34" fillId="5" borderId="60" xfId="8" applyNumberFormat="1" applyFont="1" applyFill="1" applyBorder="1" applyProtection="1"/>
    <xf numFmtId="49" fontId="3" fillId="15" borderId="50" xfId="8" applyNumberFormat="1" applyFill="1" applyBorder="1" applyAlignment="1">
      <alignment horizontal="center"/>
    </xf>
    <xf numFmtId="3" fontId="3" fillId="15" borderId="51" xfId="8" applyNumberFormat="1" applyFill="1" applyBorder="1" applyAlignment="1">
      <alignment horizontal="center"/>
    </xf>
    <xf numFmtId="0" fontId="7" fillId="15" borderId="62" xfId="8" applyNumberFormat="1" applyFont="1" applyFill="1" applyBorder="1" applyAlignment="1">
      <alignment horizontal="center"/>
    </xf>
    <xf numFmtId="0" fontId="3" fillId="15" borderId="55" xfId="8" applyNumberFormat="1" applyFill="1" applyBorder="1" applyAlignment="1">
      <alignment horizontal="center"/>
    </xf>
    <xf numFmtId="0" fontId="3" fillId="0" borderId="0" xfId="8" applyNumberFormat="1"/>
    <xf numFmtId="10" fontId="3" fillId="15" borderId="55" xfId="8" applyNumberFormat="1" applyFill="1" applyBorder="1" applyAlignment="1">
      <alignment horizontal="center"/>
    </xf>
    <xf numFmtId="0" fontId="3" fillId="7" borderId="0" xfId="8" applyFill="1" applyProtection="1">
      <protection hidden="1"/>
    </xf>
    <xf numFmtId="0" fontId="3" fillId="0" borderId="70" xfId="8" applyBorder="1"/>
    <xf numFmtId="44" fontId="3" fillId="0" borderId="71" xfId="125" applyFont="1" applyFill="1" applyBorder="1"/>
    <xf numFmtId="10" fontId="3" fillId="0" borderId="72" xfId="8" applyNumberFormat="1" applyBorder="1"/>
    <xf numFmtId="42" fontId="3" fillId="0" borderId="71" xfId="125" applyNumberFormat="1" applyFont="1" applyFill="1" applyBorder="1"/>
    <xf numFmtId="44" fontId="3" fillId="11" borderId="71" xfId="125" applyFont="1" applyFill="1" applyBorder="1"/>
    <xf numFmtId="10" fontId="3" fillId="11" borderId="72" xfId="8" applyNumberFormat="1" applyFill="1" applyBorder="1"/>
    <xf numFmtId="0" fontId="63" fillId="11" borderId="1" xfId="0" applyFont="1" applyFill="1" applyBorder="1" applyAlignment="1" applyProtection="1">
      <alignment horizontal="center"/>
    </xf>
    <xf numFmtId="0" fontId="63" fillId="11" borderId="2" xfId="0" applyFont="1" applyFill="1" applyBorder="1" applyAlignment="1" applyProtection="1">
      <alignment horizontal="center"/>
    </xf>
    <xf numFmtId="0" fontId="63" fillId="11" borderId="3" xfId="0" applyFont="1" applyFill="1" applyBorder="1" applyAlignment="1" applyProtection="1">
      <alignment horizontal="center"/>
    </xf>
    <xf numFmtId="0" fontId="64" fillId="11" borderId="4" xfId="0" applyFont="1" applyFill="1" applyBorder="1" applyAlignment="1" applyProtection="1">
      <alignment horizontal="center"/>
    </xf>
    <xf numFmtId="0" fontId="65" fillId="11" borderId="0" xfId="0" applyFont="1" applyFill="1" applyBorder="1" applyAlignment="1" applyProtection="1">
      <alignment horizontal="center"/>
    </xf>
    <xf numFmtId="0" fontId="65" fillId="11" borderId="5" xfId="0" applyFont="1" applyFill="1" applyBorder="1" applyAlignment="1" applyProtection="1">
      <alignment horizontal="center"/>
    </xf>
    <xf numFmtId="14" fontId="31" fillId="6" borderId="13" xfId="0" applyNumberFormat="1" applyFont="1" applyFill="1" applyBorder="1" applyAlignment="1">
      <alignment horizontal="center" wrapText="1"/>
    </xf>
    <xf numFmtId="0" fontId="31" fillId="6" borderId="27" xfId="0" applyFont="1" applyFill="1" applyBorder="1" applyAlignment="1">
      <alignment horizontal="center" wrapText="1"/>
    </xf>
    <xf numFmtId="0" fontId="0" fillId="2" borderId="6" xfId="0" applyFont="1" applyFill="1" applyBorder="1" applyAlignment="1">
      <alignment horizontal="center" wrapText="1"/>
    </xf>
    <xf numFmtId="0" fontId="0" fillId="2" borderId="31" xfId="0" applyFont="1" applyFill="1" applyBorder="1" applyAlignment="1">
      <alignment horizontal="center" wrapText="1"/>
    </xf>
    <xf numFmtId="0" fontId="11" fillId="4" borderId="6" xfId="0" applyFont="1" applyFill="1" applyBorder="1" applyAlignment="1">
      <alignment horizontal="center" wrapText="1"/>
    </xf>
    <xf numFmtId="0" fontId="7" fillId="0" borderId="7" xfId="0" applyFont="1" applyBorder="1" applyAlignment="1">
      <alignment horizontal="center" wrapText="1"/>
    </xf>
    <xf numFmtId="0" fontId="7" fillId="0" borderId="8" xfId="0" applyFont="1" applyBorder="1" applyAlignment="1">
      <alignment horizontal="center" wrapText="1"/>
    </xf>
    <xf numFmtId="0" fontId="4" fillId="11" borderId="1" xfId="0" applyFont="1" applyFill="1" applyBorder="1" applyAlignment="1">
      <alignment horizontal="center"/>
    </xf>
    <xf numFmtId="0" fontId="4" fillId="11" borderId="2" xfId="0" applyFont="1" applyFill="1" applyBorder="1" applyAlignment="1">
      <alignment horizontal="center"/>
    </xf>
    <xf numFmtId="0" fontId="4" fillId="11" borderId="3" xfId="0" applyFont="1" applyFill="1" applyBorder="1" applyAlignment="1">
      <alignment horizontal="center"/>
    </xf>
    <xf numFmtId="0" fontId="5" fillId="11" borderId="4" xfId="0" applyFont="1" applyFill="1" applyBorder="1" applyAlignment="1">
      <alignment horizontal="center"/>
    </xf>
    <xf numFmtId="0" fontId="6" fillId="11" borderId="0" xfId="0" applyFont="1" applyFill="1" applyBorder="1" applyAlignment="1">
      <alignment horizontal="center"/>
    </xf>
    <xf numFmtId="0" fontId="6" fillId="11" borderId="5" xfId="0" applyFont="1" applyFill="1" applyBorder="1" applyAlignment="1">
      <alignment horizontal="center"/>
    </xf>
    <xf numFmtId="0" fontId="13" fillId="11" borderId="6" xfId="0" applyFont="1" applyFill="1" applyBorder="1" applyAlignment="1">
      <alignment horizontal="center" vertical="center" wrapText="1"/>
    </xf>
    <xf numFmtId="0" fontId="46" fillId="11" borderId="7" xfId="0" applyFont="1" applyFill="1" applyBorder="1" applyAlignment="1">
      <alignment horizontal="center" vertical="center" wrapText="1"/>
    </xf>
    <xf numFmtId="0" fontId="46" fillId="11" borderId="8" xfId="0" applyFont="1" applyFill="1" applyBorder="1" applyAlignment="1">
      <alignment horizontal="center" vertical="center" wrapText="1"/>
    </xf>
    <xf numFmtId="14" fontId="10" fillId="3" borderId="13" xfId="0" applyNumberFormat="1" applyFont="1" applyFill="1" applyBorder="1" applyAlignment="1">
      <alignment horizontal="center" wrapText="1"/>
    </xf>
    <xf numFmtId="14" fontId="10" fillId="3" borderId="14" xfId="0" applyNumberFormat="1" applyFont="1" applyFill="1" applyBorder="1" applyAlignment="1">
      <alignment horizontal="center" wrapText="1"/>
    </xf>
    <xf numFmtId="0" fontId="10" fillId="3" borderId="13" xfId="0" applyFont="1" applyFill="1" applyBorder="1" applyAlignment="1">
      <alignment horizontal="center" wrapText="1"/>
    </xf>
    <xf numFmtId="0" fontId="10" fillId="3" borderId="14" xfId="0" applyFont="1" applyFill="1" applyBorder="1" applyAlignment="1">
      <alignment horizontal="center" wrapText="1"/>
    </xf>
    <xf numFmtId="3" fontId="7" fillId="2" borderId="7" xfId="0" applyNumberFormat="1" applyFont="1" applyFill="1" applyBorder="1" applyAlignment="1">
      <alignment horizontal="left"/>
    </xf>
    <xf numFmtId="0" fontId="0" fillId="2" borderId="7" xfId="0" applyFill="1" applyBorder="1" applyAlignment="1">
      <alignment horizontal="left"/>
    </xf>
    <xf numFmtId="0" fontId="11" fillId="4" borderId="13" xfId="0" applyFont="1" applyFill="1" applyBorder="1" applyAlignment="1">
      <alignment horizontal="center" wrapText="1"/>
    </xf>
    <xf numFmtId="0" fontId="7" fillId="0" borderId="27" xfId="0" applyFont="1" applyBorder="1" applyAlignment="1">
      <alignment horizontal="center" wrapText="1"/>
    </xf>
    <xf numFmtId="0" fontId="7" fillId="0" borderId="28" xfId="0" applyFont="1" applyBorder="1" applyAlignment="1">
      <alignment horizontal="center" wrapText="1"/>
    </xf>
    <xf numFmtId="0" fontId="11" fillId="4" borderId="27" xfId="0" applyFont="1" applyFill="1" applyBorder="1" applyAlignment="1">
      <alignment horizontal="center" wrapText="1"/>
    </xf>
    <xf numFmtId="0" fontId="11" fillId="4" borderId="28" xfId="0" applyFont="1" applyFill="1" applyBorder="1" applyAlignment="1">
      <alignment horizontal="center" wrapText="1"/>
    </xf>
    <xf numFmtId="0" fontId="7" fillId="2" borderId="2" xfId="0" applyFont="1" applyFill="1" applyBorder="1" applyAlignment="1"/>
    <xf numFmtId="0" fontId="0" fillId="2" borderId="3" xfId="0" applyFill="1" applyBorder="1" applyAlignment="1"/>
    <xf numFmtId="0" fontId="4" fillId="11" borderId="1" xfId="0" applyFont="1" applyFill="1" applyBorder="1" applyAlignment="1" applyProtection="1">
      <alignment horizontal="center" wrapText="1"/>
    </xf>
    <xf numFmtId="0" fontId="4" fillId="11" borderId="2" xfId="0" applyFont="1" applyFill="1" applyBorder="1" applyAlignment="1" applyProtection="1">
      <alignment horizontal="center" wrapText="1"/>
    </xf>
    <xf numFmtId="0" fontId="0" fillId="11" borderId="3" xfId="0" applyFill="1" applyBorder="1" applyAlignment="1" applyProtection="1">
      <alignment wrapText="1"/>
    </xf>
    <xf numFmtId="0" fontId="5" fillId="11" borderId="4" xfId="0" applyFont="1" applyFill="1" applyBorder="1" applyAlignment="1" applyProtection="1">
      <alignment horizontal="center" wrapText="1"/>
    </xf>
    <xf numFmtId="0" fontId="6" fillId="11" borderId="0" xfId="0" applyFont="1" applyFill="1" applyBorder="1" applyAlignment="1" applyProtection="1">
      <alignment horizontal="center" wrapText="1"/>
    </xf>
    <xf numFmtId="0" fontId="0" fillId="11" borderId="5" xfId="0" applyFill="1" applyBorder="1" applyAlignment="1" applyProtection="1">
      <alignment wrapText="1"/>
    </xf>
    <xf numFmtId="0" fontId="7" fillId="11" borderId="6" xfId="0" applyFont="1" applyFill="1" applyBorder="1" applyAlignment="1" applyProtection="1">
      <alignment horizontal="center" vertical="center" wrapText="1"/>
    </xf>
    <xf numFmtId="0" fontId="0" fillId="11" borderId="7" xfId="0" applyFill="1" applyBorder="1" applyAlignment="1" applyProtection="1">
      <alignment horizontal="center" vertical="center" wrapText="1"/>
    </xf>
    <xf numFmtId="0" fontId="0" fillId="11" borderId="8" xfId="0" applyFill="1" applyBorder="1" applyAlignment="1" applyProtection="1">
      <alignment wrapText="1"/>
    </xf>
    <xf numFmtId="0" fontId="39" fillId="6" borderId="13" xfId="0" applyFont="1" applyFill="1" applyBorder="1" applyAlignment="1" applyProtection="1">
      <alignment horizontal="center" wrapText="1"/>
    </xf>
    <xf numFmtId="0" fontId="40" fillId="6" borderId="27" xfId="0" applyFont="1" applyFill="1" applyBorder="1" applyAlignment="1" applyProtection="1">
      <alignment horizontal="center" wrapText="1"/>
    </xf>
    <xf numFmtId="168" fontId="39" fillId="6" borderId="13" xfId="0" applyNumberFormat="1" applyFont="1" applyFill="1" applyBorder="1" applyAlignment="1" applyProtection="1">
      <alignment horizontal="center" wrapText="1"/>
    </xf>
    <xf numFmtId="0" fontId="40" fillId="6" borderId="17" xfId="0" applyFont="1" applyFill="1" applyBorder="1" applyAlignment="1" applyProtection="1">
      <alignment wrapText="1"/>
    </xf>
    <xf numFmtId="14" fontId="29" fillId="3" borderId="13" xfId="0" applyNumberFormat="1" applyFont="1" applyFill="1" applyBorder="1" applyAlignment="1" applyProtection="1">
      <alignment horizontal="center" wrapText="1"/>
    </xf>
    <xf numFmtId="14" fontId="29" fillId="3" borderId="14" xfId="0" applyNumberFormat="1" applyFont="1" applyFill="1" applyBorder="1" applyAlignment="1" applyProtection="1">
      <alignment horizontal="center" wrapText="1"/>
    </xf>
    <xf numFmtId="0" fontId="29" fillId="3" borderId="4" xfId="0" applyFont="1" applyFill="1" applyBorder="1" applyAlignment="1" applyProtection="1">
      <alignment horizontal="center" wrapText="1"/>
    </xf>
    <xf numFmtId="0" fontId="29" fillId="3" borderId="49" xfId="0" applyFont="1" applyFill="1" applyBorder="1" applyAlignment="1" applyProtection="1">
      <alignment horizontal="center" wrapText="1"/>
    </xf>
    <xf numFmtId="0" fontId="34" fillId="12" borderId="13" xfId="0" applyFont="1" applyFill="1" applyBorder="1" applyAlignment="1" applyProtection="1">
      <alignment horizontal="center" wrapText="1"/>
    </xf>
    <xf numFmtId="0" fontId="42" fillId="2" borderId="28" xfId="0" applyFont="1" applyFill="1" applyBorder="1" applyAlignment="1" applyProtection="1">
      <alignment horizontal="center" wrapText="1"/>
    </xf>
    <xf numFmtId="0" fontId="58" fillId="19" borderId="50" xfId="8" applyFont="1" applyFill="1" applyBorder="1" applyAlignment="1">
      <alignment horizontal="center" vertical="center" wrapText="1"/>
    </xf>
    <xf numFmtId="0" fontId="58" fillId="19" borderId="51" xfId="0" applyFont="1" applyFill="1" applyBorder="1" applyAlignment="1">
      <alignment horizontal="center" vertical="center" wrapText="1"/>
    </xf>
    <xf numFmtId="0" fontId="58" fillId="19" borderId="52" xfId="0" applyFont="1" applyFill="1" applyBorder="1" applyAlignment="1">
      <alignment horizontal="center" vertical="center" wrapText="1"/>
    </xf>
    <xf numFmtId="0" fontId="35" fillId="19" borderId="4" xfId="124" applyFont="1" applyFill="1" applyBorder="1" applyAlignment="1">
      <alignment horizontal="center" vertical="center" wrapText="1"/>
    </xf>
    <xf numFmtId="0" fontId="1" fillId="19" borderId="4" xfId="124" applyFill="1" applyBorder="1" applyAlignment="1">
      <alignment horizontal="center" vertical="center" wrapText="1"/>
    </xf>
    <xf numFmtId="0" fontId="35" fillId="19" borderId="5" xfId="124" applyFont="1" applyFill="1" applyBorder="1" applyAlignment="1">
      <alignment horizontal="center" vertical="center" wrapText="1"/>
    </xf>
    <xf numFmtId="0" fontId="1" fillId="19" borderId="5" xfId="124" applyFill="1" applyBorder="1" applyAlignment="1">
      <alignment horizontal="center" vertical="center" wrapText="1"/>
    </xf>
    <xf numFmtId="0" fontId="58" fillId="18" borderId="50" xfId="8" applyFont="1" applyFill="1" applyBorder="1" applyAlignment="1">
      <alignment horizontal="center" vertical="center" wrapText="1"/>
    </xf>
    <xf numFmtId="0" fontId="58" fillId="18" borderId="51" xfId="0" applyFont="1" applyFill="1" applyBorder="1" applyAlignment="1">
      <alignment horizontal="center" vertical="center" wrapText="1"/>
    </xf>
    <xf numFmtId="0" fontId="58" fillId="18" borderId="52" xfId="0" applyFont="1" applyFill="1" applyBorder="1" applyAlignment="1">
      <alignment horizontal="center" vertical="center" wrapText="1"/>
    </xf>
    <xf numFmtId="0" fontId="35" fillId="18" borderId="4" xfId="124" applyFont="1" applyFill="1" applyBorder="1" applyAlignment="1">
      <alignment horizontal="center" vertical="center" wrapText="1"/>
    </xf>
    <xf numFmtId="0" fontId="1" fillId="18" borderId="4" xfId="124" applyFill="1" applyBorder="1" applyAlignment="1">
      <alignment horizontal="center" vertical="center" wrapText="1"/>
    </xf>
    <xf numFmtId="0" fontId="35" fillId="18" borderId="5" xfId="124" applyFont="1" applyFill="1" applyBorder="1" applyAlignment="1">
      <alignment horizontal="center" vertical="center" wrapText="1"/>
    </xf>
    <xf numFmtId="0" fontId="1" fillId="18" borderId="5" xfId="124" applyFill="1" applyBorder="1" applyAlignment="1">
      <alignment horizontal="center" vertical="center" wrapText="1"/>
    </xf>
    <xf numFmtId="0" fontId="35" fillId="20" borderId="4" xfId="124" applyFont="1" applyFill="1" applyBorder="1" applyAlignment="1">
      <alignment horizontal="center" vertical="center" wrapText="1"/>
    </xf>
    <xf numFmtId="0" fontId="1" fillId="20" borderId="4" xfId="124" applyFill="1" applyBorder="1" applyAlignment="1">
      <alignment horizontal="center" vertical="center" wrapText="1"/>
    </xf>
    <xf numFmtId="0" fontId="35" fillId="20" borderId="5" xfId="124" applyFont="1" applyFill="1" applyBorder="1" applyAlignment="1">
      <alignment horizontal="center" vertical="center" wrapText="1"/>
    </xf>
    <xf numFmtId="0" fontId="1" fillId="20" borderId="5" xfId="124" applyFill="1" applyBorder="1" applyAlignment="1">
      <alignment horizontal="center" vertical="center" wrapText="1"/>
    </xf>
    <xf numFmtId="0" fontId="58" fillId="20" borderId="50" xfId="8" applyFont="1" applyFill="1" applyBorder="1" applyAlignment="1">
      <alignment horizontal="center" vertical="center" wrapText="1"/>
    </xf>
    <xf numFmtId="0" fontId="58" fillId="20" borderId="51" xfId="0" applyFont="1" applyFill="1" applyBorder="1" applyAlignment="1">
      <alignment horizontal="center" vertical="center" wrapText="1"/>
    </xf>
    <xf numFmtId="0" fontId="58" fillId="20" borderId="52" xfId="0" applyFont="1" applyFill="1" applyBorder="1" applyAlignment="1">
      <alignment horizontal="center" vertical="center" wrapText="1"/>
    </xf>
    <xf numFmtId="0" fontId="60" fillId="22" borderId="50" xfId="8" applyFont="1" applyFill="1" applyBorder="1" applyAlignment="1">
      <alignment horizontal="center" vertical="center" wrapText="1"/>
    </xf>
    <xf numFmtId="0" fontId="60" fillId="22" borderId="51" xfId="0" applyFont="1" applyFill="1" applyBorder="1" applyAlignment="1">
      <alignment horizontal="center" vertical="center" wrapText="1"/>
    </xf>
    <xf numFmtId="0" fontId="60" fillId="22" borderId="52" xfId="0" applyFont="1" applyFill="1" applyBorder="1" applyAlignment="1">
      <alignment horizontal="center" vertical="center" wrapText="1"/>
    </xf>
    <xf numFmtId="0" fontId="35" fillId="22" borderId="4" xfId="124" applyFont="1" applyFill="1" applyBorder="1" applyAlignment="1">
      <alignment horizontal="center" vertical="center" wrapText="1"/>
    </xf>
    <xf numFmtId="0" fontId="1" fillId="22" borderId="4" xfId="124" applyFill="1" applyBorder="1" applyAlignment="1">
      <alignment horizontal="center" vertical="center" wrapText="1"/>
    </xf>
    <xf numFmtId="0" fontId="35" fillId="22" borderId="5" xfId="124" applyFont="1" applyFill="1" applyBorder="1" applyAlignment="1">
      <alignment horizontal="center" vertical="center" wrapText="1"/>
    </xf>
    <xf numFmtId="0" fontId="1" fillId="22" borderId="5" xfId="124" applyFill="1" applyBorder="1" applyAlignment="1">
      <alignment horizontal="center" vertical="center" wrapText="1"/>
    </xf>
    <xf numFmtId="0" fontId="43" fillId="22" borderId="0" xfId="124" applyFont="1" applyFill="1" applyAlignment="1">
      <alignment horizontal="center" wrapText="1"/>
    </xf>
    <xf numFmtId="0" fontId="0" fillId="0" borderId="0" xfId="0" applyAlignment="1">
      <alignment horizontal="center" wrapText="1"/>
    </xf>
    <xf numFmtId="0" fontId="36" fillId="22" borderId="0" xfId="124" applyFont="1" applyFill="1" applyAlignment="1">
      <alignment horizontal="center" wrapText="1"/>
    </xf>
    <xf numFmtId="176" fontId="33" fillId="5" borderId="0" xfId="124" applyNumberFormat="1" applyFont="1" applyFill="1" applyAlignment="1" applyProtection="1">
      <alignment horizontal="center" wrapText="1"/>
    </xf>
    <xf numFmtId="176" fontId="42" fillId="0" borderId="0" xfId="0" applyNumberFormat="1" applyFont="1" applyAlignment="1" applyProtection="1">
      <alignment horizontal="center" wrapText="1"/>
    </xf>
    <xf numFmtId="0" fontId="61" fillId="0" borderId="0" xfId="8" applyFont="1" applyAlignment="1">
      <alignment horizontal="center" vertical="center" wrapText="1"/>
    </xf>
    <xf numFmtId="0" fontId="61" fillId="0" borderId="0" xfId="0" applyFont="1" applyAlignment="1">
      <alignment horizontal="center" vertical="center" wrapText="1"/>
    </xf>
    <xf numFmtId="0" fontId="3" fillId="0" borderId="5" xfId="8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58" fillId="21" borderId="50" xfId="8" applyFont="1" applyFill="1" applyBorder="1" applyAlignment="1">
      <alignment horizontal="center" vertical="center" wrapText="1"/>
    </xf>
    <xf numFmtId="0" fontId="58" fillId="21" borderId="51" xfId="0" applyFont="1" applyFill="1" applyBorder="1" applyAlignment="1">
      <alignment horizontal="center" vertical="center" wrapText="1"/>
    </xf>
    <xf numFmtId="0" fontId="58" fillId="21" borderId="52" xfId="0" applyFont="1" applyFill="1" applyBorder="1" applyAlignment="1">
      <alignment horizontal="center" vertical="center" wrapText="1"/>
    </xf>
    <xf numFmtId="0" fontId="35" fillId="21" borderId="4" xfId="124" applyFont="1" applyFill="1" applyBorder="1" applyAlignment="1">
      <alignment horizontal="center" vertical="center" wrapText="1"/>
    </xf>
    <xf numFmtId="0" fontId="1" fillId="21" borderId="4" xfId="124" applyFill="1" applyBorder="1" applyAlignment="1">
      <alignment horizontal="center" vertical="center" wrapText="1"/>
    </xf>
    <xf numFmtId="0" fontId="35" fillId="21" borderId="5" xfId="124" applyFont="1" applyFill="1" applyBorder="1" applyAlignment="1">
      <alignment horizontal="center" vertical="center" wrapText="1"/>
    </xf>
    <xf numFmtId="0" fontId="1" fillId="21" borderId="5" xfId="124" applyFill="1" applyBorder="1" applyAlignment="1">
      <alignment horizontal="center" vertical="center" wrapText="1"/>
    </xf>
    <xf numFmtId="0" fontId="62" fillId="0" borderId="1" xfId="8" applyFont="1" applyBorder="1" applyAlignment="1">
      <alignment horizontal="center" vertical="center" wrapText="1"/>
    </xf>
    <xf numFmtId="0" fontId="62" fillId="0" borderId="2" xfId="0" applyFont="1" applyBorder="1" applyAlignment="1">
      <alignment horizontal="center" vertical="center" wrapText="1"/>
    </xf>
    <xf numFmtId="0" fontId="62" fillId="0" borderId="3" xfId="0" applyFont="1" applyBorder="1" applyAlignment="1">
      <alignment horizontal="center" vertical="center" wrapText="1"/>
    </xf>
    <xf numFmtId="0" fontId="62" fillId="0" borderId="6" xfId="0" applyFont="1" applyBorder="1" applyAlignment="1">
      <alignment horizontal="center" vertical="center" wrapText="1"/>
    </xf>
    <xf numFmtId="0" fontId="62" fillId="0" borderId="7" xfId="0" applyFont="1" applyBorder="1" applyAlignment="1">
      <alignment horizontal="center" vertical="center" wrapText="1"/>
    </xf>
    <xf numFmtId="0" fontId="62" fillId="0" borderId="8" xfId="0" applyFont="1" applyBorder="1" applyAlignment="1">
      <alignment horizontal="center" vertical="center" wrapText="1"/>
    </xf>
    <xf numFmtId="0" fontId="62" fillId="0" borderId="0" xfId="8" applyFont="1" applyAlignment="1">
      <alignment horizontal="center" vertical="center" wrapText="1"/>
    </xf>
    <xf numFmtId="0" fontId="62" fillId="0" borderId="0" xfId="0" applyFont="1" applyAlignment="1">
      <alignment horizontal="center" vertical="center" wrapText="1"/>
    </xf>
    <xf numFmtId="0" fontId="53" fillId="6" borderId="0" xfId="8" applyFont="1" applyFill="1" applyAlignment="1">
      <alignment horizontal="center" vertical="center" wrapText="1"/>
    </xf>
    <xf numFmtId="0" fontId="53" fillId="6" borderId="7" xfId="8" applyFont="1" applyFill="1" applyBorder="1" applyAlignment="1">
      <alignment horizontal="center" vertical="center" wrapText="1"/>
    </xf>
  </cellXfs>
  <cellStyles count="126">
    <cellStyle name="48_description" xfId="1" xr:uid="{00000000-0005-0000-0000-000000000000}"/>
    <cellStyle name="Commentaire" xfId="2" xr:uid="{00000000-0005-0000-0000-000001000000}"/>
    <cellStyle name="Euro" xfId="3" xr:uid="{00000000-0005-0000-0000-000002000000}"/>
    <cellStyle name="Lien hypertexte" xfId="19" builtinId="8" hidden="1"/>
    <cellStyle name="Lien hypertexte" xfId="21" builtinId="8" hidden="1"/>
    <cellStyle name="Lien hypertexte" xfId="23" builtinId="8" hidden="1"/>
    <cellStyle name="Lien hypertexte" xfId="25" builtinId="8" hidden="1"/>
    <cellStyle name="Lien hypertexte" xfId="27" builtinId="8" hidden="1"/>
    <cellStyle name="Lien hypertexte" xfId="29" builtinId="8" hidden="1"/>
    <cellStyle name="Lien hypertexte" xfId="31" builtinId="8" hidden="1"/>
    <cellStyle name="Lien hypertexte" xfId="33" builtinId="8" hidden="1"/>
    <cellStyle name="Lien hypertexte" xfId="35" builtinId="8" hidden="1"/>
    <cellStyle name="Lien hypertexte" xfId="37" builtinId="8" hidden="1"/>
    <cellStyle name="Lien hypertexte" xfId="39" builtinId="8" hidden="1"/>
    <cellStyle name="Lien hypertexte" xfId="41" builtinId="8" hidden="1"/>
    <cellStyle name="Lien hypertexte" xfId="43" builtinId="8" hidden="1"/>
    <cellStyle name="Lien hypertexte" xfId="45" builtinId="8" hidden="1"/>
    <cellStyle name="Lien hypertexte" xfId="47" builtinId="8" hidden="1"/>
    <cellStyle name="Lien hypertexte" xfId="49" builtinId="8" hidden="1"/>
    <cellStyle name="Lien hypertexte" xfId="51" builtinId="8" hidden="1"/>
    <cellStyle name="Lien hypertexte" xfId="53" builtinId="8" hidden="1"/>
    <cellStyle name="Lien hypertexte" xfId="55" builtinId="8" hidden="1"/>
    <cellStyle name="Lien hypertexte" xfId="57" builtinId="8" hidden="1"/>
    <cellStyle name="Lien hypertexte" xfId="59" builtinId="8" hidden="1"/>
    <cellStyle name="Lien hypertexte" xfId="61" builtinId="8" hidden="1"/>
    <cellStyle name="Lien hypertexte" xfId="64" builtinId="8" hidden="1"/>
    <cellStyle name="Lien hypertexte" xfId="66" builtinId="8" hidden="1"/>
    <cellStyle name="Lien hypertexte" xfId="68" builtinId="8" hidden="1"/>
    <cellStyle name="Lien hypertexte" xfId="70" builtinId="8" hidden="1"/>
    <cellStyle name="Lien hypertexte" xfId="72" builtinId="8" hidden="1"/>
    <cellStyle name="Lien hypertexte" xfId="74" builtinId="8" hidden="1"/>
    <cellStyle name="Lien hypertexte" xfId="76" builtinId="8" hidden="1"/>
    <cellStyle name="Lien hypertexte" xfId="78" builtinId="8" hidden="1"/>
    <cellStyle name="Lien hypertexte" xfId="80" builtinId="8" hidden="1"/>
    <cellStyle name="Lien hypertexte" xfId="82" builtinId="8" hidden="1"/>
    <cellStyle name="Lien hypertexte" xfId="84" builtinId="8" hidden="1"/>
    <cellStyle name="Lien hypertexte" xfId="86" builtinId="8" hidden="1"/>
    <cellStyle name="Lien hypertexte" xfId="88" builtinId="8" hidden="1"/>
    <cellStyle name="Lien hypertexte" xfId="90" builtinId="8" hidden="1"/>
    <cellStyle name="Lien hypertexte" xfId="92" builtinId="8" hidden="1"/>
    <cellStyle name="Lien hypertexte" xfId="94" builtinId="8" hidden="1"/>
    <cellStyle name="Lien hypertexte" xfId="96" builtinId="8" hidden="1"/>
    <cellStyle name="Lien hypertexte" xfId="98" builtinId="8" hidden="1"/>
    <cellStyle name="Lien hypertexte" xfId="100" builtinId="8" hidden="1"/>
    <cellStyle name="Lien hypertexte" xfId="102" builtinId="8" hidden="1"/>
    <cellStyle name="Lien hypertexte" xfId="104" builtinId="8" hidden="1"/>
    <cellStyle name="Lien hypertexte" xfId="106" builtinId="8" hidden="1"/>
    <cellStyle name="Lien hypertexte" xfId="108" builtinId="8" hidden="1"/>
    <cellStyle name="Lien hypertexte" xfId="110" builtinId="8" hidden="1"/>
    <cellStyle name="Lien hypertexte" xfId="112" builtinId="8" hidden="1"/>
    <cellStyle name="Lien hypertexte" xfId="114" builtinId="8" hidden="1"/>
    <cellStyle name="Lien hypertexte" xfId="116" builtinId="8" hidden="1"/>
    <cellStyle name="Lien hypertexte" xfId="118" builtinId="8" hidden="1"/>
    <cellStyle name="Lien hypertexte" xfId="120" builtinId="8" hidden="1"/>
    <cellStyle name="Lien hypertexte" xfId="122" builtinId="8" hidden="1"/>
    <cellStyle name="Lien hypertexte 2" xfId="4" xr:uid="{00000000-0005-0000-0000-000037000000}"/>
    <cellStyle name="Lien hypertexte visité" xfId="20" builtinId="9" hidden="1"/>
    <cellStyle name="Lien hypertexte visité" xfId="22" builtinId="9" hidden="1"/>
    <cellStyle name="Lien hypertexte visité" xfId="24" builtinId="9" hidden="1"/>
    <cellStyle name="Lien hypertexte visité" xfId="26" builtinId="9" hidden="1"/>
    <cellStyle name="Lien hypertexte visité" xfId="28" builtinId="9" hidden="1"/>
    <cellStyle name="Lien hypertexte visité" xfId="30" builtinId="9" hidden="1"/>
    <cellStyle name="Lien hypertexte visité" xfId="32" builtinId="9" hidden="1"/>
    <cellStyle name="Lien hypertexte visité" xfId="34" builtinId="9" hidden="1"/>
    <cellStyle name="Lien hypertexte visité" xfId="36" builtinId="9" hidden="1"/>
    <cellStyle name="Lien hypertexte visité" xfId="38" builtinId="9" hidden="1"/>
    <cellStyle name="Lien hypertexte visité" xfId="40" builtinId="9" hidden="1"/>
    <cellStyle name="Lien hypertexte visité" xfId="42" builtinId="9" hidden="1"/>
    <cellStyle name="Lien hypertexte visité" xfId="44" builtinId="9" hidden="1"/>
    <cellStyle name="Lien hypertexte visité" xfId="46" builtinId="9" hidden="1"/>
    <cellStyle name="Lien hypertexte visité" xfId="48" builtinId="9" hidden="1"/>
    <cellStyle name="Lien hypertexte visité" xfId="50" builtinId="9" hidden="1"/>
    <cellStyle name="Lien hypertexte visité" xfId="52" builtinId="9" hidden="1"/>
    <cellStyle name="Lien hypertexte visité" xfId="54" builtinId="9" hidden="1"/>
    <cellStyle name="Lien hypertexte visité" xfId="56" builtinId="9" hidden="1"/>
    <cellStyle name="Lien hypertexte visité" xfId="58" builtinId="9" hidden="1"/>
    <cellStyle name="Lien hypertexte visité" xfId="60" builtinId="9" hidden="1"/>
    <cellStyle name="Lien hypertexte visité" xfId="62" builtinId="9" hidden="1"/>
    <cellStyle name="Lien hypertexte visité" xfId="65" builtinId="9" hidden="1"/>
    <cellStyle name="Lien hypertexte visité" xfId="67" builtinId="9" hidden="1"/>
    <cellStyle name="Lien hypertexte visité" xfId="69" builtinId="9" hidden="1"/>
    <cellStyle name="Lien hypertexte visité" xfId="71" builtinId="9" hidden="1"/>
    <cellStyle name="Lien hypertexte visité" xfId="73" builtinId="9" hidden="1"/>
    <cellStyle name="Lien hypertexte visité" xfId="75" builtinId="9" hidden="1"/>
    <cellStyle name="Lien hypertexte visité" xfId="77" builtinId="9" hidden="1"/>
    <cellStyle name="Lien hypertexte visité" xfId="79" builtinId="9" hidden="1"/>
    <cellStyle name="Lien hypertexte visité" xfId="81" builtinId="9" hidden="1"/>
    <cellStyle name="Lien hypertexte visité" xfId="83" builtinId="9" hidden="1"/>
    <cellStyle name="Lien hypertexte visité" xfId="85" builtinId="9" hidden="1"/>
    <cellStyle name="Lien hypertexte visité" xfId="87" builtinId="9" hidden="1"/>
    <cellStyle name="Lien hypertexte visité" xfId="89" builtinId="9" hidden="1"/>
    <cellStyle name="Lien hypertexte visité" xfId="91" builtinId="9" hidden="1"/>
    <cellStyle name="Lien hypertexte visité" xfId="93" builtinId="9" hidden="1"/>
    <cellStyle name="Lien hypertexte visité" xfId="95" builtinId="9" hidden="1"/>
    <cellStyle name="Lien hypertexte visité" xfId="97" builtinId="9" hidden="1"/>
    <cellStyle name="Lien hypertexte visité" xfId="99" builtinId="9" hidden="1"/>
    <cellStyle name="Lien hypertexte visité" xfId="101" builtinId="9" hidden="1"/>
    <cellStyle name="Lien hypertexte visité" xfId="103" builtinId="9" hidden="1"/>
    <cellStyle name="Lien hypertexte visité" xfId="105" builtinId="9" hidden="1"/>
    <cellStyle name="Lien hypertexte visité" xfId="107" builtinId="9" hidden="1"/>
    <cellStyle name="Lien hypertexte visité" xfId="109" builtinId="9" hidden="1"/>
    <cellStyle name="Lien hypertexte visité" xfId="111" builtinId="9" hidden="1"/>
    <cellStyle name="Lien hypertexte visité" xfId="113" builtinId="9" hidden="1"/>
    <cellStyle name="Lien hypertexte visité" xfId="115" builtinId="9" hidden="1"/>
    <cellStyle name="Lien hypertexte visité" xfId="117" builtinId="9" hidden="1"/>
    <cellStyle name="Lien hypertexte visité" xfId="119" builtinId="9" hidden="1"/>
    <cellStyle name="Lien hypertexte visité" xfId="121" builtinId="9" hidden="1"/>
    <cellStyle name="Lien hypertexte visité" xfId="123" builtinId="9" hidden="1"/>
    <cellStyle name="Monétaire 2" xfId="5" xr:uid="{00000000-0005-0000-0000-00006C000000}"/>
    <cellStyle name="Monétaire 2 2" xfId="6" xr:uid="{00000000-0005-0000-0000-00006D000000}"/>
    <cellStyle name="Monétaire 3" xfId="7" xr:uid="{00000000-0005-0000-0000-00006E000000}"/>
    <cellStyle name="Monétaire 4" xfId="125" xr:uid="{E29E9019-8D11-0B42-9CB5-FAA747E9F9AE}"/>
    <cellStyle name="Normal" xfId="0" builtinId="0"/>
    <cellStyle name="Normal 2" xfId="8" xr:uid="{00000000-0005-0000-0000-000070000000}"/>
    <cellStyle name="Normal 2 2" xfId="9" xr:uid="{00000000-0005-0000-0000-000071000000}"/>
    <cellStyle name="Normal 2 2 2" xfId="10" xr:uid="{00000000-0005-0000-0000-000072000000}"/>
    <cellStyle name="Normal 3" xfId="63" xr:uid="{00000000-0005-0000-0000-000073000000}"/>
    <cellStyle name="Normal 3 2" xfId="124" xr:uid="{0F8C8EB4-F44F-C24C-A973-0CB1B3B52679}"/>
    <cellStyle name="Pourcentage 2" xfId="11" xr:uid="{00000000-0005-0000-0000-000074000000}"/>
    <cellStyle name="Satisfaisant" xfId="12" xr:uid="{00000000-0005-0000-0000-000075000000}"/>
    <cellStyle name="Titre" xfId="13" xr:uid="{00000000-0005-0000-0000-000076000000}"/>
    <cellStyle name="Titre 1" xfId="14" xr:uid="{00000000-0005-0000-0000-000077000000}"/>
    <cellStyle name="Titre 2" xfId="15" xr:uid="{00000000-0005-0000-0000-000078000000}"/>
    <cellStyle name="Titre 3" xfId="16" xr:uid="{00000000-0005-0000-0000-000079000000}"/>
    <cellStyle name="Titre 4" xfId="17" xr:uid="{00000000-0005-0000-0000-00007A000000}"/>
    <cellStyle name="Vérification" xfId="18" xr:uid="{00000000-0005-0000-0000-00007B000000}"/>
  </cellStyles>
  <dxfs count="0"/>
  <tableStyles count="0" defaultTableStyle="TableStyleMedium9" defaultPivotStyle="PivotStyleMedium4"/>
  <colors>
    <mruColors>
      <color rgb="FF000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>
    <tabColor theme="1"/>
  </sheetPr>
  <dimension ref="B1:P54"/>
  <sheetViews>
    <sheetView zoomScale="125" workbookViewId="0">
      <pane xSplit="3" ySplit="8" topLeftCell="D13" activePane="bottomRight" state="frozen"/>
      <selection pane="topRight" activeCell="D1" sqref="D1"/>
      <selection pane="bottomLeft" activeCell="A9" sqref="A9"/>
      <selection pane="bottomRight" activeCell="P16" sqref="P16"/>
    </sheetView>
  </sheetViews>
  <sheetFormatPr baseColWidth="10" defaultRowHeight="13" x14ac:dyDescent="0.15"/>
  <cols>
    <col min="1" max="1" width="1.5" customWidth="1"/>
    <col min="2" max="2" width="2.5" customWidth="1"/>
    <col min="4" max="4" width="15.1640625" bestFit="1" customWidth="1"/>
    <col min="5" max="5" width="11" customWidth="1"/>
    <col min="6" max="6" width="15.1640625" bestFit="1" customWidth="1"/>
    <col min="7" max="7" width="14.1640625" customWidth="1"/>
    <col min="8" max="8" width="14" customWidth="1"/>
    <col min="9" max="9" width="14" bestFit="1" customWidth="1"/>
    <col min="10" max="10" width="13.83203125" bestFit="1" customWidth="1"/>
    <col min="11" max="11" width="15" bestFit="1" customWidth="1"/>
    <col min="12" max="12" width="15.5" customWidth="1"/>
    <col min="13" max="13" width="14.33203125" customWidth="1"/>
    <col min="14" max="15" width="14.6640625" customWidth="1"/>
    <col min="16" max="16" width="11.6640625" bestFit="1" customWidth="1"/>
    <col min="21" max="22" width="12.33203125" bestFit="1" customWidth="1"/>
  </cols>
  <sheetData>
    <row r="1" spans="2:16" ht="14" thickBot="1" x14ac:dyDescent="0.2"/>
    <row r="2" spans="2:16" ht="19" thickTop="1" x14ac:dyDescent="0.2">
      <c r="B2" s="446" t="str">
        <f>'État des Résultats'!C2</f>
        <v>Restaurant 3 inc</v>
      </c>
      <c r="C2" s="447"/>
      <c r="D2" s="447"/>
      <c r="E2" s="447"/>
      <c r="F2" s="447"/>
      <c r="G2" s="447"/>
      <c r="H2" s="447"/>
      <c r="I2" s="447"/>
      <c r="J2" s="447"/>
      <c r="K2" s="447"/>
      <c r="L2" s="447"/>
      <c r="M2" s="447"/>
      <c r="N2" s="447"/>
      <c r="O2" s="448"/>
    </row>
    <row r="3" spans="2:16" ht="16" x14ac:dyDescent="0.2">
      <c r="B3" s="449" t="str">
        <f>'État des Résultats'!C3</f>
        <v xml:space="preserve">États des résultats prévisionnels </v>
      </c>
      <c r="C3" s="450"/>
      <c r="D3" s="450"/>
      <c r="E3" s="450"/>
      <c r="F3" s="450"/>
      <c r="G3" s="450"/>
      <c r="H3" s="450"/>
      <c r="I3" s="450"/>
      <c r="J3" s="450"/>
      <c r="K3" s="450"/>
      <c r="L3" s="450"/>
      <c r="M3" s="450"/>
      <c r="N3" s="450"/>
      <c r="O3" s="451"/>
    </row>
    <row r="4" spans="2:16" ht="17" thickBot="1" x14ac:dyDescent="0.25">
      <c r="B4" s="449" t="str">
        <f>'État des Résultats'!C4</f>
        <v>Pour la période du 1er janvier 2021 au 31 décembre 2021</v>
      </c>
      <c r="C4" s="450"/>
      <c r="D4" s="450"/>
      <c r="E4" s="450"/>
      <c r="F4" s="450"/>
      <c r="G4" s="450"/>
      <c r="H4" s="450"/>
      <c r="I4" s="450"/>
      <c r="J4" s="450"/>
      <c r="K4" s="450"/>
      <c r="L4" s="450"/>
      <c r="M4" s="450"/>
      <c r="N4" s="450"/>
      <c r="O4" s="451"/>
    </row>
    <row r="5" spans="2:16" ht="14" thickTop="1" x14ac:dyDescent="0.15">
      <c r="B5" s="1"/>
      <c r="C5" s="2"/>
      <c r="D5" s="3" t="s">
        <v>31</v>
      </c>
      <c r="E5" s="3" t="s">
        <v>32</v>
      </c>
      <c r="F5" s="3" t="s">
        <v>33</v>
      </c>
      <c r="G5" s="3" t="s">
        <v>25</v>
      </c>
      <c r="H5" s="3" t="s">
        <v>34</v>
      </c>
      <c r="I5" s="3" t="s">
        <v>35</v>
      </c>
      <c r="J5" s="3" t="s">
        <v>36</v>
      </c>
      <c r="K5" s="3" t="s">
        <v>37</v>
      </c>
      <c r="L5" s="3" t="s">
        <v>38</v>
      </c>
      <c r="M5" s="3" t="s">
        <v>39</v>
      </c>
      <c r="N5" s="3" t="s">
        <v>40</v>
      </c>
      <c r="O5" s="4" t="s">
        <v>41</v>
      </c>
    </row>
    <row r="6" spans="2:16" ht="14" thickBot="1" x14ac:dyDescent="0.2">
      <c r="B6" s="5"/>
      <c r="C6" s="6"/>
      <c r="D6" s="306" t="s">
        <v>55</v>
      </c>
      <c r="E6" s="306" t="s">
        <v>56</v>
      </c>
      <c r="F6" s="306" t="s">
        <v>57</v>
      </c>
      <c r="G6" s="306" t="s">
        <v>58</v>
      </c>
      <c r="H6" s="306" t="s">
        <v>59</v>
      </c>
      <c r="I6" s="306" t="s">
        <v>60</v>
      </c>
      <c r="J6" s="306" t="s">
        <v>61</v>
      </c>
      <c r="K6" s="306" t="s">
        <v>62</v>
      </c>
      <c r="L6" s="306" t="s">
        <v>63</v>
      </c>
      <c r="M6" s="306" t="s">
        <v>64</v>
      </c>
      <c r="N6" s="306" t="s">
        <v>65</v>
      </c>
      <c r="O6" s="307" t="s">
        <v>66</v>
      </c>
    </row>
    <row r="7" spans="2:16" ht="15" thickTop="1" thickBot="1" x14ac:dyDescent="0.2">
      <c r="B7" s="452" t="s">
        <v>26</v>
      </c>
      <c r="C7" s="453"/>
      <c r="D7" s="73">
        <v>1</v>
      </c>
      <c r="E7" s="74">
        <f t="shared" ref="E7:O7" si="0">+D7</f>
        <v>1</v>
      </c>
      <c r="F7" s="75">
        <f t="shared" si="0"/>
        <v>1</v>
      </c>
      <c r="G7" s="75">
        <f t="shared" si="0"/>
        <v>1</v>
      </c>
      <c r="H7" s="75">
        <f t="shared" si="0"/>
        <v>1</v>
      </c>
      <c r="I7" s="75">
        <f t="shared" si="0"/>
        <v>1</v>
      </c>
      <c r="J7" s="75">
        <f t="shared" si="0"/>
        <v>1</v>
      </c>
      <c r="K7" s="75">
        <f t="shared" si="0"/>
        <v>1</v>
      </c>
      <c r="L7" s="75">
        <f t="shared" si="0"/>
        <v>1</v>
      </c>
      <c r="M7" s="75">
        <f t="shared" si="0"/>
        <v>1</v>
      </c>
      <c r="N7" s="75">
        <f t="shared" si="0"/>
        <v>1</v>
      </c>
      <c r="O7" s="76">
        <f t="shared" si="0"/>
        <v>1</v>
      </c>
    </row>
    <row r="8" spans="2:16" ht="15" thickTop="1" thickBot="1" x14ac:dyDescent="0.2">
      <c r="B8" s="454" t="s">
        <v>27</v>
      </c>
      <c r="C8" s="455"/>
      <c r="D8" s="71">
        <v>31</v>
      </c>
      <c r="E8" s="71">
        <v>28</v>
      </c>
      <c r="F8" s="71">
        <v>31</v>
      </c>
      <c r="G8" s="71">
        <v>30</v>
      </c>
      <c r="H8" s="71">
        <v>31</v>
      </c>
      <c r="I8" s="71">
        <v>30</v>
      </c>
      <c r="J8" s="71">
        <v>31</v>
      </c>
      <c r="K8" s="71">
        <v>31</v>
      </c>
      <c r="L8" s="71">
        <v>30</v>
      </c>
      <c r="M8" s="71">
        <v>31</v>
      </c>
      <c r="N8" s="71">
        <v>30</v>
      </c>
      <c r="O8" s="72">
        <v>31</v>
      </c>
      <c r="P8" s="39" t="s">
        <v>2</v>
      </c>
    </row>
    <row r="9" spans="2:16" ht="14" thickTop="1" x14ac:dyDescent="0.15">
      <c r="B9" s="40">
        <v>1</v>
      </c>
      <c r="C9" s="41" t="s">
        <v>1</v>
      </c>
      <c r="D9" s="135"/>
      <c r="E9" s="135" t="s">
        <v>67</v>
      </c>
      <c r="F9" s="135">
        <v>44256</v>
      </c>
      <c r="G9" s="135"/>
      <c r="H9" s="135"/>
      <c r="I9" s="135"/>
      <c r="J9" s="135"/>
      <c r="K9" s="135"/>
      <c r="L9" s="135"/>
      <c r="M9" s="135"/>
      <c r="N9" s="135">
        <v>44501</v>
      </c>
      <c r="O9" s="136"/>
    </row>
    <row r="10" spans="2:16" x14ac:dyDescent="0.15">
      <c r="B10" s="42" t="s">
        <v>2</v>
      </c>
      <c r="C10" s="43" t="s">
        <v>11</v>
      </c>
      <c r="D10" s="134"/>
      <c r="E10" s="134" t="s">
        <v>69</v>
      </c>
      <c r="F10" s="134">
        <v>44257</v>
      </c>
      <c r="G10" s="134"/>
      <c r="H10" s="134"/>
      <c r="I10" s="134">
        <v>44348</v>
      </c>
      <c r="J10" s="134"/>
      <c r="K10" s="137"/>
      <c r="L10" s="134"/>
      <c r="M10" s="134"/>
      <c r="N10" s="134">
        <v>44502</v>
      </c>
      <c r="O10" s="138"/>
    </row>
    <row r="11" spans="2:16" x14ac:dyDescent="0.15">
      <c r="B11" s="42" t="s">
        <v>2</v>
      </c>
      <c r="C11" s="43" t="s">
        <v>12</v>
      </c>
      <c r="D11" s="134"/>
      <c r="E11" s="134" t="s">
        <v>70</v>
      </c>
      <c r="F11" s="134">
        <v>44258</v>
      </c>
      <c r="G11" s="134"/>
      <c r="H11" s="134"/>
      <c r="I11" s="134">
        <v>44349</v>
      </c>
      <c r="J11" s="134"/>
      <c r="K11" s="137"/>
      <c r="L11" s="134">
        <v>44440</v>
      </c>
      <c r="M11" s="134"/>
      <c r="N11" s="134">
        <v>44503</v>
      </c>
      <c r="O11" s="138" t="s">
        <v>95</v>
      </c>
    </row>
    <row r="12" spans="2:16" x14ac:dyDescent="0.15">
      <c r="B12" s="42" t="s">
        <v>2</v>
      </c>
      <c r="C12" s="43" t="s">
        <v>13</v>
      </c>
      <c r="D12" s="134"/>
      <c r="E12" s="134" t="s">
        <v>71</v>
      </c>
      <c r="F12" s="134">
        <v>44259</v>
      </c>
      <c r="G12" s="134">
        <v>44287</v>
      </c>
      <c r="H12" s="134"/>
      <c r="I12" s="134">
        <v>44350</v>
      </c>
      <c r="J12" s="134">
        <v>44378</v>
      </c>
      <c r="K12" s="137"/>
      <c r="L12" s="134">
        <v>44441</v>
      </c>
      <c r="M12" s="134"/>
      <c r="N12" s="134">
        <v>44504</v>
      </c>
      <c r="O12" s="138" t="s">
        <v>96</v>
      </c>
    </row>
    <row r="13" spans="2:16" x14ac:dyDescent="0.15">
      <c r="B13" s="42" t="s">
        <v>2</v>
      </c>
      <c r="C13" s="43" t="s">
        <v>14</v>
      </c>
      <c r="D13" s="134">
        <v>44197</v>
      </c>
      <c r="E13" s="134" t="s">
        <v>72</v>
      </c>
      <c r="F13" s="134">
        <v>44260</v>
      </c>
      <c r="G13" s="134">
        <v>44288</v>
      </c>
      <c r="H13" s="134"/>
      <c r="I13" s="134">
        <v>44351</v>
      </c>
      <c r="J13" s="134">
        <v>44379</v>
      </c>
      <c r="K13" s="137"/>
      <c r="L13" s="134">
        <v>44442</v>
      </c>
      <c r="M13" s="134">
        <v>44470</v>
      </c>
      <c r="N13" s="134">
        <v>44505</v>
      </c>
      <c r="O13" s="138" t="s">
        <v>97</v>
      </c>
    </row>
    <row r="14" spans="2:16" x14ac:dyDescent="0.15">
      <c r="B14" s="42" t="s">
        <v>2</v>
      </c>
      <c r="C14" s="43" t="s">
        <v>15</v>
      </c>
      <c r="D14" s="134">
        <v>44198</v>
      </c>
      <c r="E14" s="134" t="s">
        <v>73</v>
      </c>
      <c r="F14" s="134">
        <v>44261</v>
      </c>
      <c r="G14" s="134">
        <v>44289</v>
      </c>
      <c r="H14" s="134">
        <v>44317</v>
      </c>
      <c r="I14" s="134">
        <v>44352</v>
      </c>
      <c r="J14" s="134">
        <v>44380</v>
      </c>
      <c r="K14" s="137"/>
      <c r="L14" s="134">
        <v>44443</v>
      </c>
      <c r="M14" s="134">
        <v>44471</v>
      </c>
      <c r="N14" s="134">
        <v>44506</v>
      </c>
      <c r="O14" s="138" t="s">
        <v>98</v>
      </c>
    </row>
    <row r="15" spans="2:16" ht="14" thickBot="1" x14ac:dyDescent="0.2">
      <c r="B15" s="44" t="s">
        <v>2</v>
      </c>
      <c r="C15" s="45" t="s">
        <v>16</v>
      </c>
      <c r="D15" s="133">
        <v>44199</v>
      </c>
      <c r="E15" s="134" t="s">
        <v>74</v>
      </c>
      <c r="F15" s="134">
        <v>44262</v>
      </c>
      <c r="G15" s="134">
        <v>44290</v>
      </c>
      <c r="H15" s="134">
        <v>44318</v>
      </c>
      <c r="I15" s="134">
        <v>44353</v>
      </c>
      <c r="J15" s="158">
        <v>44381</v>
      </c>
      <c r="K15" s="134">
        <v>44409</v>
      </c>
      <c r="L15" s="139">
        <v>44444</v>
      </c>
      <c r="M15" s="139">
        <v>44472</v>
      </c>
      <c r="N15" s="137">
        <v>44507</v>
      </c>
      <c r="O15" s="138" t="s">
        <v>99</v>
      </c>
    </row>
    <row r="16" spans="2:16" ht="14" thickTop="1" x14ac:dyDescent="0.15">
      <c r="B16" s="40">
        <v>2</v>
      </c>
      <c r="C16" s="41" t="str">
        <f t="shared" ref="C16:C42" si="1">+C9</f>
        <v>Lundi</v>
      </c>
      <c r="D16" s="135">
        <v>44200</v>
      </c>
      <c r="E16" s="135" t="s">
        <v>75</v>
      </c>
      <c r="F16" s="135">
        <v>44263</v>
      </c>
      <c r="G16" s="135">
        <v>44291</v>
      </c>
      <c r="H16" s="135">
        <v>44319</v>
      </c>
      <c r="I16" s="135">
        <v>44354</v>
      </c>
      <c r="J16" s="135">
        <v>44382</v>
      </c>
      <c r="K16" s="135">
        <v>44410</v>
      </c>
      <c r="L16" s="135">
        <v>44445</v>
      </c>
      <c r="M16" s="135">
        <v>44473</v>
      </c>
      <c r="N16" s="135">
        <v>44508</v>
      </c>
      <c r="O16" s="136" t="s">
        <v>100</v>
      </c>
    </row>
    <row r="17" spans="2:16" x14ac:dyDescent="0.15">
      <c r="B17" s="42" t="s">
        <v>2</v>
      </c>
      <c r="C17" s="43" t="str">
        <f t="shared" si="1"/>
        <v>Mardi</v>
      </c>
      <c r="D17" s="142">
        <v>44201</v>
      </c>
      <c r="E17" s="142" t="s">
        <v>76</v>
      </c>
      <c r="F17" s="142">
        <v>44264</v>
      </c>
      <c r="G17" s="142">
        <v>44292</v>
      </c>
      <c r="H17" s="142">
        <v>44320</v>
      </c>
      <c r="I17" s="142">
        <v>44355</v>
      </c>
      <c r="J17" s="142">
        <v>44383</v>
      </c>
      <c r="K17" s="142">
        <v>44411</v>
      </c>
      <c r="L17" s="142">
        <v>44446</v>
      </c>
      <c r="M17" s="142">
        <v>44474</v>
      </c>
      <c r="N17" s="142">
        <v>44509</v>
      </c>
      <c r="O17" s="143" t="s">
        <v>101</v>
      </c>
    </row>
    <row r="18" spans="2:16" x14ac:dyDescent="0.15">
      <c r="B18" s="42" t="s">
        <v>2</v>
      </c>
      <c r="C18" s="43" t="str">
        <f t="shared" si="1"/>
        <v>Mercredi</v>
      </c>
      <c r="D18" s="142">
        <v>44202</v>
      </c>
      <c r="E18" s="142" t="s">
        <v>77</v>
      </c>
      <c r="F18" s="142">
        <v>44265</v>
      </c>
      <c r="G18" s="142">
        <v>44293</v>
      </c>
      <c r="H18" s="142">
        <v>44321</v>
      </c>
      <c r="I18" s="142">
        <v>44356</v>
      </c>
      <c r="J18" s="142">
        <v>44384</v>
      </c>
      <c r="K18" s="142">
        <v>44412</v>
      </c>
      <c r="L18" s="142">
        <v>44447</v>
      </c>
      <c r="M18" s="142">
        <v>44475</v>
      </c>
      <c r="N18" s="142">
        <v>44510</v>
      </c>
      <c r="O18" s="143" t="s">
        <v>102</v>
      </c>
    </row>
    <row r="19" spans="2:16" x14ac:dyDescent="0.15">
      <c r="B19" s="42" t="s">
        <v>2</v>
      </c>
      <c r="C19" s="43" t="str">
        <f t="shared" si="1"/>
        <v>Jeudi</v>
      </c>
      <c r="D19" s="142">
        <v>44203</v>
      </c>
      <c r="E19" s="142" t="s">
        <v>78</v>
      </c>
      <c r="F19" s="142">
        <v>44266</v>
      </c>
      <c r="G19" s="142">
        <v>44294</v>
      </c>
      <c r="H19" s="142">
        <v>44322</v>
      </c>
      <c r="I19" s="142">
        <v>44357</v>
      </c>
      <c r="J19" s="142">
        <v>44385</v>
      </c>
      <c r="K19" s="142">
        <v>44413</v>
      </c>
      <c r="L19" s="142">
        <v>44448</v>
      </c>
      <c r="M19" s="142">
        <v>44476</v>
      </c>
      <c r="N19" s="142">
        <v>44511</v>
      </c>
      <c r="O19" s="143" t="s">
        <v>103</v>
      </c>
    </row>
    <row r="20" spans="2:16" x14ac:dyDescent="0.15">
      <c r="B20" s="42" t="s">
        <v>2</v>
      </c>
      <c r="C20" s="43" t="str">
        <f t="shared" si="1"/>
        <v>Vendredi</v>
      </c>
      <c r="D20" s="142">
        <v>44204</v>
      </c>
      <c r="E20" s="142" t="s">
        <v>79</v>
      </c>
      <c r="F20" s="142">
        <v>44267</v>
      </c>
      <c r="G20" s="142">
        <v>44295</v>
      </c>
      <c r="H20" s="142">
        <v>44323</v>
      </c>
      <c r="I20" s="142">
        <v>44358</v>
      </c>
      <c r="J20" s="142">
        <v>44386</v>
      </c>
      <c r="K20" s="142">
        <v>44414</v>
      </c>
      <c r="L20" s="142">
        <v>44449</v>
      </c>
      <c r="M20" s="142">
        <v>44477</v>
      </c>
      <c r="N20" s="142">
        <v>44512</v>
      </c>
      <c r="O20" s="143" t="s">
        <v>104</v>
      </c>
    </row>
    <row r="21" spans="2:16" x14ac:dyDescent="0.15">
      <c r="B21" s="42" t="s">
        <v>2</v>
      </c>
      <c r="C21" s="43" t="str">
        <f t="shared" si="1"/>
        <v>Samedi</v>
      </c>
      <c r="D21" s="142">
        <v>44205</v>
      </c>
      <c r="E21" s="142" t="s">
        <v>80</v>
      </c>
      <c r="F21" s="142">
        <v>44268</v>
      </c>
      <c r="G21" s="142">
        <v>44296</v>
      </c>
      <c r="H21" s="142">
        <v>44324</v>
      </c>
      <c r="I21" s="142">
        <v>44359</v>
      </c>
      <c r="J21" s="142">
        <v>44387</v>
      </c>
      <c r="K21" s="142">
        <v>44415</v>
      </c>
      <c r="L21" s="142">
        <v>44450</v>
      </c>
      <c r="M21" s="142">
        <v>44478</v>
      </c>
      <c r="N21" s="142">
        <v>44513</v>
      </c>
      <c r="O21" s="143" t="s">
        <v>105</v>
      </c>
    </row>
    <row r="22" spans="2:16" ht="14" thickBot="1" x14ac:dyDescent="0.2">
      <c r="B22" s="44" t="s">
        <v>2</v>
      </c>
      <c r="C22" s="45" t="str">
        <f t="shared" si="1"/>
        <v>Dimanche</v>
      </c>
      <c r="D22" s="142">
        <v>44206</v>
      </c>
      <c r="E22" s="142" t="s">
        <v>81</v>
      </c>
      <c r="F22" s="142">
        <v>44269</v>
      </c>
      <c r="G22" s="142">
        <v>44297</v>
      </c>
      <c r="H22" s="142">
        <v>44325</v>
      </c>
      <c r="I22" s="142">
        <v>44360</v>
      </c>
      <c r="J22" s="140">
        <v>44388</v>
      </c>
      <c r="K22" s="140">
        <v>44416</v>
      </c>
      <c r="L22" s="142">
        <v>44451</v>
      </c>
      <c r="M22" s="142">
        <v>44479</v>
      </c>
      <c r="N22" s="142">
        <v>44514</v>
      </c>
      <c r="O22" s="143" t="s">
        <v>106</v>
      </c>
    </row>
    <row r="23" spans="2:16" ht="14" thickTop="1" x14ac:dyDescent="0.15">
      <c r="B23" s="40">
        <v>3</v>
      </c>
      <c r="C23" s="41" t="str">
        <f t="shared" si="1"/>
        <v>Lundi</v>
      </c>
      <c r="D23" s="135">
        <v>44207</v>
      </c>
      <c r="E23" s="135" t="s">
        <v>82</v>
      </c>
      <c r="F23" s="135">
        <v>44270</v>
      </c>
      <c r="G23" s="135">
        <v>44298</v>
      </c>
      <c r="H23" s="135">
        <v>44326</v>
      </c>
      <c r="I23" s="135">
        <v>44361</v>
      </c>
      <c r="J23" s="134">
        <v>44389</v>
      </c>
      <c r="K23" s="135">
        <v>44417</v>
      </c>
      <c r="L23" s="135">
        <v>44452</v>
      </c>
      <c r="M23" s="141">
        <v>44480</v>
      </c>
      <c r="N23" s="135">
        <v>44515</v>
      </c>
      <c r="O23" s="136" t="s">
        <v>107</v>
      </c>
      <c r="P23" t="s">
        <v>2</v>
      </c>
    </row>
    <row r="24" spans="2:16" x14ac:dyDescent="0.15">
      <c r="B24" s="42" t="s">
        <v>2</v>
      </c>
      <c r="C24" s="43" t="str">
        <f t="shared" si="1"/>
        <v>Mardi</v>
      </c>
      <c r="D24" s="142">
        <v>44208</v>
      </c>
      <c r="E24" s="142" t="s">
        <v>83</v>
      </c>
      <c r="F24" s="142">
        <v>44271</v>
      </c>
      <c r="G24" s="142">
        <v>44299</v>
      </c>
      <c r="H24" s="142">
        <v>44327</v>
      </c>
      <c r="I24" s="142">
        <v>44362</v>
      </c>
      <c r="J24" s="142">
        <v>44390</v>
      </c>
      <c r="K24" s="142">
        <v>44418</v>
      </c>
      <c r="L24" s="142">
        <v>44453</v>
      </c>
      <c r="M24" s="142">
        <v>44481</v>
      </c>
      <c r="N24" s="142">
        <v>44516</v>
      </c>
      <c r="O24" s="143" t="s">
        <v>108</v>
      </c>
    </row>
    <row r="25" spans="2:16" x14ac:dyDescent="0.15">
      <c r="B25" s="42" t="s">
        <v>2</v>
      </c>
      <c r="C25" s="43" t="str">
        <f t="shared" si="1"/>
        <v>Mercredi</v>
      </c>
      <c r="D25" s="142">
        <v>44209</v>
      </c>
      <c r="E25" s="142" t="s">
        <v>84</v>
      </c>
      <c r="F25" s="142">
        <v>44272</v>
      </c>
      <c r="G25" s="142">
        <v>44300</v>
      </c>
      <c r="H25" s="142">
        <v>44328</v>
      </c>
      <c r="I25" s="142">
        <v>44363</v>
      </c>
      <c r="J25" s="142">
        <v>44391</v>
      </c>
      <c r="K25" s="142">
        <v>44419</v>
      </c>
      <c r="L25" s="142">
        <v>44454</v>
      </c>
      <c r="M25" s="142">
        <v>44482</v>
      </c>
      <c r="N25" s="142">
        <v>44517</v>
      </c>
      <c r="O25" s="143" t="s">
        <v>109</v>
      </c>
    </row>
    <row r="26" spans="2:16" x14ac:dyDescent="0.15">
      <c r="B26" s="42" t="s">
        <v>2</v>
      </c>
      <c r="C26" s="43" t="str">
        <f t="shared" si="1"/>
        <v>Jeudi</v>
      </c>
      <c r="D26" s="142">
        <v>44210</v>
      </c>
      <c r="E26" s="142" t="s">
        <v>85</v>
      </c>
      <c r="F26" s="142">
        <v>44273</v>
      </c>
      <c r="G26" s="142">
        <v>44301</v>
      </c>
      <c r="H26" s="142">
        <v>44329</v>
      </c>
      <c r="I26" s="142">
        <v>44364</v>
      </c>
      <c r="J26" s="142">
        <v>44392</v>
      </c>
      <c r="K26" s="142">
        <v>44420</v>
      </c>
      <c r="L26" s="142">
        <v>44455</v>
      </c>
      <c r="M26" s="142">
        <v>44483</v>
      </c>
      <c r="N26" s="142">
        <v>44518</v>
      </c>
      <c r="O26" s="143" t="s">
        <v>110</v>
      </c>
    </row>
    <row r="27" spans="2:16" x14ac:dyDescent="0.15">
      <c r="B27" s="42" t="s">
        <v>2</v>
      </c>
      <c r="C27" s="43" t="str">
        <f t="shared" si="1"/>
        <v>Vendredi</v>
      </c>
      <c r="D27" s="142">
        <v>44211</v>
      </c>
      <c r="E27" s="142" t="s">
        <v>86</v>
      </c>
      <c r="F27" s="142">
        <v>44274</v>
      </c>
      <c r="G27" s="142">
        <v>44302</v>
      </c>
      <c r="H27" s="142">
        <v>44330</v>
      </c>
      <c r="I27" s="142">
        <v>44365</v>
      </c>
      <c r="J27" s="142">
        <v>44393</v>
      </c>
      <c r="K27" s="142">
        <v>44421</v>
      </c>
      <c r="L27" s="142">
        <v>44456</v>
      </c>
      <c r="M27" s="142">
        <v>44484</v>
      </c>
      <c r="N27" s="142">
        <v>44519</v>
      </c>
      <c r="O27" s="143" t="s">
        <v>111</v>
      </c>
    </row>
    <row r="28" spans="2:16" x14ac:dyDescent="0.15">
      <c r="B28" s="42" t="s">
        <v>2</v>
      </c>
      <c r="C28" s="43" t="str">
        <f t="shared" si="1"/>
        <v>Samedi</v>
      </c>
      <c r="D28" s="142">
        <v>44212</v>
      </c>
      <c r="E28" s="142" t="s">
        <v>87</v>
      </c>
      <c r="F28" s="142">
        <v>44275</v>
      </c>
      <c r="G28" s="142">
        <v>44303</v>
      </c>
      <c r="H28" s="142">
        <v>44331</v>
      </c>
      <c r="I28" s="142">
        <v>44366</v>
      </c>
      <c r="J28" s="142">
        <v>44394</v>
      </c>
      <c r="K28" s="142">
        <v>44422</v>
      </c>
      <c r="L28" s="142">
        <v>44457</v>
      </c>
      <c r="M28" s="142">
        <v>44485</v>
      </c>
      <c r="N28" s="142">
        <v>44520</v>
      </c>
      <c r="O28" s="143" t="s">
        <v>112</v>
      </c>
    </row>
    <row r="29" spans="2:16" ht="14" thickBot="1" x14ac:dyDescent="0.2">
      <c r="B29" s="44" t="s">
        <v>2</v>
      </c>
      <c r="C29" s="45" t="str">
        <f t="shared" si="1"/>
        <v>Dimanche</v>
      </c>
      <c r="D29" s="142">
        <v>44213</v>
      </c>
      <c r="E29" s="142" t="s">
        <v>88</v>
      </c>
      <c r="F29" s="142">
        <v>44276</v>
      </c>
      <c r="G29" s="142">
        <v>44304</v>
      </c>
      <c r="H29" s="142">
        <v>44332</v>
      </c>
      <c r="I29" s="142">
        <v>44367</v>
      </c>
      <c r="J29" s="140">
        <v>44395</v>
      </c>
      <c r="K29" s="142">
        <v>44423</v>
      </c>
      <c r="L29" s="142">
        <v>44458</v>
      </c>
      <c r="M29" s="142">
        <v>44486</v>
      </c>
      <c r="N29" s="142">
        <v>44521</v>
      </c>
      <c r="O29" s="143" t="s">
        <v>113</v>
      </c>
    </row>
    <row r="30" spans="2:16" ht="14" thickTop="1" x14ac:dyDescent="0.15">
      <c r="B30" s="40">
        <v>4</v>
      </c>
      <c r="C30" s="41" t="str">
        <f t="shared" si="1"/>
        <v>Lundi</v>
      </c>
      <c r="D30" s="135">
        <v>44214</v>
      </c>
      <c r="E30" s="135" t="s">
        <v>89</v>
      </c>
      <c r="F30" s="135">
        <v>44277</v>
      </c>
      <c r="G30" s="135">
        <v>44305</v>
      </c>
      <c r="H30" s="135">
        <v>44333</v>
      </c>
      <c r="I30" s="135">
        <v>44368</v>
      </c>
      <c r="J30" s="134">
        <v>44396</v>
      </c>
      <c r="K30" s="135">
        <v>44424</v>
      </c>
      <c r="L30" s="135">
        <v>44459</v>
      </c>
      <c r="M30" s="135">
        <v>44487</v>
      </c>
      <c r="N30" s="135">
        <v>44522</v>
      </c>
      <c r="O30" s="136" t="s">
        <v>114</v>
      </c>
    </row>
    <row r="31" spans="2:16" x14ac:dyDescent="0.15">
      <c r="B31" s="42" t="s">
        <v>2</v>
      </c>
      <c r="C31" s="43" t="str">
        <f t="shared" si="1"/>
        <v>Mardi</v>
      </c>
      <c r="D31" s="142">
        <v>44215</v>
      </c>
      <c r="E31" s="142" t="s">
        <v>90</v>
      </c>
      <c r="F31" s="142">
        <v>44278</v>
      </c>
      <c r="G31" s="142">
        <v>44306</v>
      </c>
      <c r="H31" s="142">
        <v>44334</v>
      </c>
      <c r="I31" s="142">
        <v>44369</v>
      </c>
      <c r="J31" s="142">
        <v>44397</v>
      </c>
      <c r="K31" s="142">
        <v>44425</v>
      </c>
      <c r="L31" s="142">
        <v>44460</v>
      </c>
      <c r="M31" s="142">
        <v>44488</v>
      </c>
      <c r="N31" s="142">
        <v>44523</v>
      </c>
      <c r="O31" s="143" t="s">
        <v>115</v>
      </c>
    </row>
    <row r="32" spans="2:16" x14ac:dyDescent="0.15">
      <c r="B32" s="42" t="s">
        <v>2</v>
      </c>
      <c r="C32" s="43" t="str">
        <f t="shared" si="1"/>
        <v>Mercredi</v>
      </c>
      <c r="D32" s="142">
        <v>44216</v>
      </c>
      <c r="E32" s="142" t="s">
        <v>91</v>
      </c>
      <c r="F32" s="142">
        <v>44279</v>
      </c>
      <c r="G32" s="142">
        <v>44307</v>
      </c>
      <c r="H32" s="142">
        <v>44335</v>
      </c>
      <c r="I32" s="142">
        <v>44370</v>
      </c>
      <c r="J32" s="142">
        <v>44398</v>
      </c>
      <c r="K32" s="142">
        <v>44426</v>
      </c>
      <c r="L32" s="142">
        <v>44461</v>
      </c>
      <c r="M32" s="142">
        <v>44489</v>
      </c>
      <c r="N32" s="142">
        <v>44524</v>
      </c>
      <c r="O32" s="143" t="s">
        <v>116</v>
      </c>
    </row>
    <row r="33" spans="2:15" x14ac:dyDescent="0.15">
      <c r="B33" s="42" t="s">
        <v>2</v>
      </c>
      <c r="C33" s="43" t="str">
        <f t="shared" si="1"/>
        <v>Jeudi</v>
      </c>
      <c r="D33" s="142">
        <v>44217</v>
      </c>
      <c r="E33" s="142" t="s">
        <v>92</v>
      </c>
      <c r="F33" s="142">
        <v>44280</v>
      </c>
      <c r="G33" s="142">
        <v>44308</v>
      </c>
      <c r="H33" s="142">
        <v>44336</v>
      </c>
      <c r="I33" s="142">
        <v>44371</v>
      </c>
      <c r="J33" s="142">
        <v>44399</v>
      </c>
      <c r="K33" s="142">
        <v>44427</v>
      </c>
      <c r="L33" s="142">
        <v>44462</v>
      </c>
      <c r="M33" s="142">
        <v>44490</v>
      </c>
      <c r="N33" s="142">
        <v>44525</v>
      </c>
      <c r="O33" s="143" t="s">
        <v>117</v>
      </c>
    </row>
    <row r="34" spans="2:15" x14ac:dyDescent="0.15">
      <c r="B34" s="42" t="s">
        <v>2</v>
      </c>
      <c r="C34" s="43" t="str">
        <f t="shared" si="1"/>
        <v>Vendredi</v>
      </c>
      <c r="D34" s="142">
        <v>44218</v>
      </c>
      <c r="E34" s="142" t="s">
        <v>93</v>
      </c>
      <c r="F34" s="142">
        <v>44281</v>
      </c>
      <c r="G34" s="142">
        <v>44309</v>
      </c>
      <c r="H34" s="142">
        <v>44337</v>
      </c>
      <c r="I34" s="142">
        <v>44372</v>
      </c>
      <c r="J34" s="142">
        <v>44400</v>
      </c>
      <c r="K34" s="142">
        <v>44428</v>
      </c>
      <c r="L34" s="142">
        <v>44463</v>
      </c>
      <c r="M34" s="142">
        <v>44491</v>
      </c>
      <c r="N34" s="142">
        <v>44526</v>
      </c>
      <c r="O34" s="143" t="s">
        <v>118</v>
      </c>
    </row>
    <row r="35" spans="2:15" x14ac:dyDescent="0.15">
      <c r="B35" s="42" t="s">
        <v>2</v>
      </c>
      <c r="C35" s="43" t="str">
        <f t="shared" si="1"/>
        <v>Samedi</v>
      </c>
      <c r="D35" s="142">
        <v>44219</v>
      </c>
      <c r="E35" s="142" t="s">
        <v>94</v>
      </c>
      <c r="F35" s="142">
        <v>44282</v>
      </c>
      <c r="G35" s="142">
        <v>44310</v>
      </c>
      <c r="H35" s="142">
        <v>44338</v>
      </c>
      <c r="I35" s="142">
        <v>44373</v>
      </c>
      <c r="J35" s="142">
        <v>44401</v>
      </c>
      <c r="K35" s="142">
        <v>44429</v>
      </c>
      <c r="L35" s="142">
        <v>44464</v>
      </c>
      <c r="M35" s="142">
        <v>44492</v>
      </c>
      <c r="N35" s="142">
        <v>44527</v>
      </c>
      <c r="O35" s="143" t="s">
        <v>119</v>
      </c>
    </row>
    <row r="36" spans="2:15" ht="14" thickBot="1" x14ac:dyDescent="0.2">
      <c r="B36" s="44"/>
      <c r="C36" s="45" t="str">
        <f t="shared" si="1"/>
        <v>Dimanche</v>
      </c>
      <c r="D36" s="142">
        <v>44220</v>
      </c>
      <c r="E36" s="142" t="s">
        <v>68</v>
      </c>
      <c r="F36" s="142">
        <v>44283</v>
      </c>
      <c r="G36" s="142">
        <v>44311</v>
      </c>
      <c r="H36" s="142">
        <v>44339</v>
      </c>
      <c r="I36" s="142">
        <v>44374</v>
      </c>
      <c r="J36" s="140">
        <v>44402</v>
      </c>
      <c r="K36" s="142">
        <v>44430</v>
      </c>
      <c r="L36" s="142">
        <v>44465</v>
      </c>
      <c r="M36" s="142">
        <v>44493</v>
      </c>
      <c r="N36" s="142">
        <v>44528</v>
      </c>
      <c r="O36" s="143" t="s">
        <v>120</v>
      </c>
    </row>
    <row r="37" spans="2:15" ht="15" thickTop="1" x14ac:dyDescent="0.15">
      <c r="B37" s="46">
        <v>5</v>
      </c>
      <c r="C37" s="47" t="str">
        <f t="shared" si="1"/>
        <v>Lundi</v>
      </c>
      <c r="D37" s="145">
        <v>44221</v>
      </c>
      <c r="E37" s="145"/>
      <c r="F37" s="145">
        <v>44284</v>
      </c>
      <c r="G37" s="145">
        <v>44312</v>
      </c>
      <c r="H37" s="145">
        <v>44340</v>
      </c>
      <c r="I37" s="145">
        <v>44375</v>
      </c>
      <c r="J37" s="134">
        <v>44403</v>
      </c>
      <c r="K37" s="145">
        <v>44431</v>
      </c>
      <c r="L37" s="145">
        <v>44466</v>
      </c>
      <c r="M37" s="145">
        <v>44494</v>
      </c>
      <c r="N37" s="145">
        <v>44529</v>
      </c>
      <c r="O37" s="159" t="s">
        <v>121</v>
      </c>
    </row>
    <row r="38" spans="2:15" ht="14" x14ac:dyDescent="0.15">
      <c r="B38" s="48"/>
      <c r="C38" s="49" t="str">
        <f t="shared" si="1"/>
        <v>Mardi</v>
      </c>
      <c r="D38" s="146">
        <v>44222</v>
      </c>
      <c r="E38" s="146"/>
      <c r="F38" s="146">
        <v>44285</v>
      </c>
      <c r="G38" s="146">
        <v>44313</v>
      </c>
      <c r="H38" s="146">
        <v>44341</v>
      </c>
      <c r="I38" s="146">
        <v>44376</v>
      </c>
      <c r="J38" s="142">
        <v>44404</v>
      </c>
      <c r="K38" s="146">
        <v>44432</v>
      </c>
      <c r="L38" s="146">
        <v>44467</v>
      </c>
      <c r="M38" s="146">
        <v>44495</v>
      </c>
      <c r="N38" s="146">
        <v>44530</v>
      </c>
      <c r="O38" s="147" t="s">
        <v>122</v>
      </c>
    </row>
    <row r="39" spans="2:15" ht="14" x14ac:dyDescent="0.15">
      <c r="B39" s="50"/>
      <c r="C39" s="51" t="str">
        <f t="shared" si="1"/>
        <v>Mercredi</v>
      </c>
      <c r="D39" s="146">
        <v>44223</v>
      </c>
      <c r="E39" s="146"/>
      <c r="F39" s="146">
        <v>44286</v>
      </c>
      <c r="G39" s="146">
        <v>44314</v>
      </c>
      <c r="H39" s="146">
        <v>44342</v>
      </c>
      <c r="I39" s="146">
        <v>44377</v>
      </c>
      <c r="J39" s="142">
        <v>44405</v>
      </c>
      <c r="K39" s="146">
        <v>44433</v>
      </c>
      <c r="L39" s="146">
        <v>44468</v>
      </c>
      <c r="M39" s="146">
        <v>44496</v>
      </c>
      <c r="N39" s="146"/>
      <c r="O39" s="147" t="s">
        <v>123</v>
      </c>
    </row>
    <row r="40" spans="2:15" ht="14" x14ac:dyDescent="0.15">
      <c r="B40" s="52"/>
      <c r="C40" s="53" t="str">
        <f t="shared" si="1"/>
        <v>Jeudi</v>
      </c>
      <c r="D40" s="146">
        <v>44224</v>
      </c>
      <c r="E40" s="146"/>
      <c r="F40" s="146"/>
      <c r="G40" s="146">
        <v>44315</v>
      </c>
      <c r="H40" s="146">
        <v>44343</v>
      </c>
      <c r="I40" s="146"/>
      <c r="J40" s="142">
        <v>44406</v>
      </c>
      <c r="K40" s="146">
        <v>44434</v>
      </c>
      <c r="L40" s="146">
        <v>44469</v>
      </c>
      <c r="M40" s="146">
        <v>44497</v>
      </c>
      <c r="N40" s="146"/>
      <c r="O40" s="147" t="s">
        <v>124</v>
      </c>
    </row>
    <row r="41" spans="2:15" ht="14" x14ac:dyDescent="0.15">
      <c r="B41" s="52"/>
      <c r="C41" s="53" t="str">
        <f t="shared" si="1"/>
        <v>Vendredi</v>
      </c>
      <c r="D41" s="146">
        <v>44225</v>
      </c>
      <c r="E41" s="146"/>
      <c r="F41" s="146"/>
      <c r="G41" s="146">
        <v>44316</v>
      </c>
      <c r="H41" s="146">
        <v>44344</v>
      </c>
      <c r="I41" s="146"/>
      <c r="J41" s="142">
        <v>44407</v>
      </c>
      <c r="K41" s="146">
        <v>44435</v>
      </c>
      <c r="L41" s="146"/>
      <c r="M41" s="146">
        <v>44498</v>
      </c>
      <c r="N41" s="146"/>
      <c r="O41" s="147" t="s">
        <v>125</v>
      </c>
    </row>
    <row r="42" spans="2:15" x14ac:dyDescent="0.15">
      <c r="B42" s="52"/>
      <c r="C42" s="53" t="str">
        <f t="shared" si="1"/>
        <v>Samedi</v>
      </c>
      <c r="D42" s="146">
        <v>44226</v>
      </c>
      <c r="E42" s="146"/>
      <c r="F42" s="146"/>
      <c r="G42" s="148"/>
      <c r="H42" s="146">
        <v>44345</v>
      </c>
      <c r="I42" s="148"/>
      <c r="J42" s="142">
        <v>44408</v>
      </c>
      <c r="K42" s="146">
        <v>44436</v>
      </c>
      <c r="L42" s="146"/>
      <c r="M42" s="146">
        <v>44499</v>
      </c>
      <c r="N42" s="146"/>
      <c r="O42" s="147"/>
    </row>
    <row r="43" spans="2:15" ht="14" thickBot="1" x14ac:dyDescent="0.2">
      <c r="B43" s="54"/>
      <c r="C43" s="45" t="str">
        <f>+C36</f>
        <v>Dimanche</v>
      </c>
      <c r="D43" s="149">
        <v>44227</v>
      </c>
      <c r="E43" s="149"/>
      <c r="F43" s="149"/>
      <c r="G43" s="140"/>
      <c r="H43" s="149">
        <v>44346</v>
      </c>
      <c r="I43" s="140"/>
      <c r="J43" s="144"/>
      <c r="K43" s="149">
        <v>44437</v>
      </c>
      <c r="L43" s="149"/>
      <c r="M43" s="149">
        <v>44500</v>
      </c>
      <c r="N43" s="149"/>
      <c r="O43" s="150"/>
    </row>
    <row r="44" spans="2:15" ht="15" thickTop="1" x14ac:dyDescent="0.15">
      <c r="B44" s="55">
        <v>6</v>
      </c>
      <c r="C44" s="56" t="str">
        <f t="shared" ref="C44:C49" si="2">+C37</f>
        <v>Lundi</v>
      </c>
      <c r="D44" s="151"/>
      <c r="E44" s="151"/>
      <c r="F44" s="151"/>
      <c r="G44" s="151"/>
      <c r="H44" s="151">
        <v>44347</v>
      </c>
      <c r="I44" s="151"/>
      <c r="J44" s="137"/>
      <c r="K44" s="151">
        <v>44438</v>
      </c>
      <c r="L44" s="151"/>
      <c r="M44" s="151"/>
      <c r="N44" s="151"/>
      <c r="O44" s="152"/>
    </row>
    <row r="45" spans="2:15" ht="14" x14ac:dyDescent="0.15">
      <c r="B45" s="48"/>
      <c r="C45" s="49" t="str">
        <f t="shared" si="2"/>
        <v>Mardi</v>
      </c>
      <c r="D45" s="146"/>
      <c r="E45" s="146"/>
      <c r="F45" s="153"/>
      <c r="G45" s="146"/>
      <c r="H45" s="146"/>
      <c r="I45" s="146"/>
      <c r="J45" s="146"/>
      <c r="K45" s="146">
        <v>44439</v>
      </c>
      <c r="L45" s="153"/>
      <c r="M45" s="154"/>
      <c r="N45" s="146"/>
      <c r="O45" s="155"/>
    </row>
    <row r="46" spans="2:15" ht="14" x14ac:dyDescent="0.15">
      <c r="B46" s="48"/>
      <c r="C46" s="49" t="str">
        <f t="shared" si="2"/>
        <v>Mercredi</v>
      </c>
      <c r="D46" s="146"/>
      <c r="E46" s="146"/>
      <c r="F46" s="146"/>
      <c r="G46" s="146"/>
      <c r="H46" s="146"/>
      <c r="I46" s="146"/>
      <c r="J46" s="146"/>
      <c r="K46" s="146"/>
      <c r="L46" s="146"/>
      <c r="M46" s="146"/>
      <c r="N46" s="146"/>
      <c r="O46" s="147"/>
    </row>
    <row r="47" spans="2:15" ht="14" x14ac:dyDescent="0.15">
      <c r="B47" s="48"/>
      <c r="C47" s="49" t="str">
        <f t="shared" si="2"/>
        <v>Jeudi</v>
      </c>
      <c r="D47" s="146"/>
      <c r="E47" s="146"/>
      <c r="F47" s="146"/>
      <c r="G47" s="146"/>
      <c r="H47" s="146"/>
      <c r="I47" s="146"/>
      <c r="J47" s="146"/>
      <c r="K47" s="146"/>
      <c r="L47" s="146"/>
      <c r="M47" s="146"/>
      <c r="N47" s="146"/>
      <c r="O47" s="147"/>
    </row>
    <row r="48" spans="2:15" ht="14" x14ac:dyDescent="0.15">
      <c r="B48" s="48"/>
      <c r="C48" s="49" t="str">
        <f t="shared" si="2"/>
        <v>Vendredi</v>
      </c>
      <c r="D48" s="146"/>
      <c r="E48" s="146"/>
      <c r="F48" s="146"/>
      <c r="G48" s="146"/>
      <c r="H48" s="146"/>
      <c r="I48" s="146"/>
      <c r="J48" s="146"/>
      <c r="K48" s="146"/>
      <c r="L48" s="146"/>
      <c r="M48" s="146"/>
      <c r="N48" s="146"/>
      <c r="O48" s="147"/>
    </row>
    <row r="49" spans="2:15" x14ac:dyDescent="0.15">
      <c r="B49" s="52"/>
      <c r="C49" s="53" t="str">
        <f t="shared" si="2"/>
        <v>Samedi</v>
      </c>
      <c r="D49" s="148"/>
      <c r="E49" s="146"/>
      <c r="F49" s="146"/>
      <c r="G49" s="148"/>
      <c r="H49" s="148"/>
      <c r="I49" s="148"/>
      <c r="J49" s="148"/>
      <c r="K49" s="148"/>
      <c r="L49" s="148"/>
      <c r="M49" s="148"/>
      <c r="N49" s="148"/>
      <c r="O49" s="156"/>
    </row>
    <row r="50" spans="2:15" ht="14" thickBot="1" x14ac:dyDescent="0.2">
      <c r="B50" s="54" t="s">
        <v>2</v>
      </c>
      <c r="C50" s="45" t="str">
        <f>+C43</f>
        <v>Dimanche</v>
      </c>
      <c r="D50" s="140"/>
      <c r="E50" s="140"/>
      <c r="F50" s="149"/>
      <c r="G50" s="140"/>
      <c r="H50" s="140"/>
      <c r="I50" s="140"/>
      <c r="J50" s="140"/>
      <c r="K50" s="140"/>
      <c r="L50" s="140"/>
      <c r="M50" s="140"/>
      <c r="N50" s="140"/>
      <c r="O50" s="157"/>
    </row>
    <row r="51" spans="2:15" ht="14" thickTop="1" x14ac:dyDescent="0.15">
      <c r="C51" s="57"/>
    </row>
    <row r="52" spans="2:15" x14ac:dyDescent="0.15">
      <c r="B52" s="58" t="s">
        <v>2</v>
      </c>
    </row>
    <row r="53" spans="2:15" x14ac:dyDescent="0.15">
      <c r="B53" s="58" t="s">
        <v>2</v>
      </c>
    </row>
    <row r="54" spans="2:15" x14ac:dyDescent="0.15">
      <c r="B54" s="58" t="s">
        <v>2</v>
      </c>
    </row>
  </sheetData>
  <sheetProtection algorithmName="SHA-512" hashValue="QBU9e3bb8tgeeL/rdJ+rF7CL0LA8y7hk5WYAtHsgB5ZEmuZVMsL2zqABMSE+fxcE6yyGYso4fq+CeiJJH+Fm/Q==" saltValue="RsGSyNivvund42k6QoJdPw==" spinCount="100000" sheet="1" objects="1" scenarios="1"/>
  <mergeCells count="5">
    <mergeCell ref="B2:O2"/>
    <mergeCell ref="B3:O3"/>
    <mergeCell ref="B7:C7"/>
    <mergeCell ref="B8:C8"/>
    <mergeCell ref="B4:O4"/>
  </mergeCells>
  <phoneticPr fontId="46" type="noConversion"/>
  <pageMargins left="0.75" right="0.75" top="1" bottom="1" header="0.4921259845" footer="0.492125984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2">
    <tabColor theme="1"/>
  </sheetPr>
  <dimension ref="B1:S470"/>
  <sheetViews>
    <sheetView zoomScale="125" zoomScaleNormal="125" zoomScalePageLayoutView="125" workbookViewId="0">
      <pane xSplit="3" ySplit="8" topLeftCell="D9" activePane="bottomRight" state="frozen"/>
      <selection pane="topRight" activeCell="D1" sqref="D1"/>
      <selection pane="bottomLeft" activeCell="A9" sqref="A9"/>
      <selection pane="bottomRight"/>
    </sheetView>
  </sheetViews>
  <sheetFormatPr baseColWidth="10" defaultRowHeight="13" x14ac:dyDescent="0.15"/>
  <cols>
    <col min="1" max="1" width="1.5" customWidth="1"/>
    <col min="2" max="2" width="2.1640625" customWidth="1"/>
    <col min="3" max="3" width="12.5" customWidth="1"/>
    <col min="4" max="4" width="12.33203125" bestFit="1" customWidth="1"/>
    <col min="5" max="5" width="16.33203125" bestFit="1" customWidth="1"/>
    <col min="6" max="6" width="14" bestFit="1" customWidth="1"/>
    <col min="7" max="8" width="15.83203125" bestFit="1" customWidth="1"/>
    <col min="9" max="9" width="13.33203125" bestFit="1" customWidth="1"/>
    <col min="10" max="10" width="13" bestFit="1" customWidth="1"/>
    <col min="11" max="11" width="12.1640625" bestFit="1" customWidth="1"/>
    <col min="12" max="12" width="14.1640625" bestFit="1" customWidth="1"/>
    <col min="13" max="13" width="11.1640625" bestFit="1" customWidth="1"/>
    <col min="14" max="14" width="13.1640625" bestFit="1" customWidth="1"/>
    <col min="15" max="15" width="12.33203125" bestFit="1" customWidth="1"/>
    <col min="16" max="16" width="11.6640625" bestFit="1" customWidth="1"/>
    <col min="19" max="19" width="12.5" bestFit="1" customWidth="1"/>
    <col min="21" max="22" width="12.33203125" bestFit="1" customWidth="1"/>
  </cols>
  <sheetData>
    <row r="1" spans="2:17" ht="14" thickBot="1" x14ac:dyDescent="0.2"/>
    <row r="2" spans="2:17" ht="32" customHeight="1" thickTop="1" x14ac:dyDescent="0.2">
      <c r="B2" s="459" t="str">
        <f>'État des Résultats'!C2</f>
        <v>Restaurant 3 inc</v>
      </c>
      <c r="C2" s="460"/>
      <c r="D2" s="460"/>
      <c r="E2" s="460"/>
      <c r="F2" s="460"/>
      <c r="G2" s="460"/>
      <c r="H2" s="460"/>
      <c r="I2" s="460"/>
      <c r="J2" s="460"/>
      <c r="K2" s="460"/>
      <c r="L2" s="460"/>
      <c r="M2" s="460"/>
      <c r="N2" s="460"/>
      <c r="O2" s="461"/>
    </row>
    <row r="3" spans="2:17" ht="20" customHeight="1" x14ac:dyDescent="0.2">
      <c r="B3" s="462" t="str">
        <f>'État des Résultats'!C3</f>
        <v xml:space="preserve">États des résultats prévisionnels </v>
      </c>
      <c r="C3" s="463"/>
      <c r="D3" s="463"/>
      <c r="E3" s="463"/>
      <c r="F3" s="463"/>
      <c r="G3" s="463"/>
      <c r="H3" s="463"/>
      <c r="I3" s="463"/>
      <c r="J3" s="463"/>
      <c r="K3" s="463"/>
      <c r="L3" s="463"/>
      <c r="M3" s="463"/>
      <c r="N3" s="463"/>
      <c r="O3" s="464"/>
    </row>
    <row r="4" spans="2:17" ht="13" customHeight="1" thickBot="1" x14ac:dyDescent="0.2">
      <c r="B4" s="465" t="str">
        <f>'État des Résultats'!C4</f>
        <v>Pour la période du 1er janvier 2021 au 31 décembre 2021</v>
      </c>
      <c r="C4" s="466"/>
      <c r="D4" s="466"/>
      <c r="E4" s="466"/>
      <c r="F4" s="466"/>
      <c r="G4" s="466"/>
      <c r="H4" s="466"/>
      <c r="I4" s="466"/>
      <c r="J4" s="466"/>
      <c r="K4" s="466"/>
      <c r="L4" s="466"/>
      <c r="M4" s="466"/>
      <c r="N4" s="466"/>
      <c r="O4" s="467"/>
    </row>
    <row r="5" spans="2:17" ht="14" thickTop="1" x14ac:dyDescent="0.15">
      <c r="B5" s="1"/>
      <c r="C5" s="2"/>
      <c r="D5" s="3" t="str">
        <f>+'Calendrier 2021'!D5</f>
        <v>Pér.01</v>
      </c>
      <c r="E5" s="3" t="str">
        <f>+'Calendrier 2021'!E5</f>
        <v>Pér.02</v>
      </c>
      <c r="F5" s="3" t="str">
        <f>+'Calendrier 2021'!F5</f>
        <v>Pér.03</v>
      </c>
      <c r="G5" s="3" t="str">
        <f>+'Calendrier 2021'!G5</f>
        <v>Pér.04</v>
      </c>
      <c r="H5" s="3" t="str">
        <f>+'Calendrier 2021'!H5</f>
        <v>Pér.05</v>
      </c>
      <c r="I5" s="3" t="str">
        <f>+'Calendrier 2021'!I5</f>
        <v>Pér.06</v>
      </c>
      <c r="J5" s="3" t="str">
        <f>+'Calendrier 2021'!J5</f>
        <v>Pér.07</v>
      </c>
      <c r="K5" s="3" t="str">
        <f>+'Calendrier 2021'!K5</f>
        <v>Pér.08</v>
      </c>
      <c r="L5" s="3" t="str">
        <f>+'Calendrier 2021'!L5</f>
        <v>Pér.09</v>
      </c>
      <c r="M5" s="3" t="str">
        <f>+'Calendrier 2021'!M5</f>
        <v>Pér.10</v>
      </c>
      <c r="N5" s="3" t="str">
        <f>+'Calendrier 2021'!N5</f>
        <v>Pér.11</v>
      </c>
      <c r="O5" s="4" t="str">
        <f>+'Calendrier 2021'!O5</f>
        <v>Pér.12</v>
      </c>
    </row>
    <row r="6" spans="2:17" ht="14" thickBot="1" x14ac:dyDescent="0.2">
      <c r="B6" s="5"/>
      <c r="C6" s="6"/>
      <c r="D6" s="7" t="str">
        <f>+'Calendrier 2021'!D6</f>
        <v>Janvier 2021</v>
      </c>
      <c r="E6" s="7" t="str">
        <f>+'Calendrier 2021'!E6</f>
        <v>Février 2021</v>
      </c>
      <c r="F6" s="7" t="str">
        <f>+'Calendrier 2021'!F6</f>
        <v>Mars 2021</v>
      </c>
      <c r="G6" s="7" t="str">
        <f>+'Calendrier 2021'!G6</f>
        <v>Avril 2021</v>
      </c>
      <c r="H6" s="7" t="str">
        <f>+'Calendrier 2021'!H6</f>
        <v>Mai 2021</v>
      </c>
      <c r="I6" s="7" t="str">
        <f>+'Calendrier 2021'!I6</f>
        <v>Juin 2021</v>
      </c>
      <c r="J6" s="7" t="str">
        <f>+'Calendrier 2021'!J6</f>
        <v>Juillet 2021</v>
      </c>
      <c r="K6" s="7" t="str">
        <f>+'Calendrier 2021'!K6</f>
        <v>Août 2021</v>
      </c>
      <c r="L6" s="7" t="str">
        <f>+'Calendrier 2021'!L6</f>
        <v>Septembre 2021</v>
      </c>
      <c r="M6" s="7" t="str">
        <f>+'Calendrier 2021'!M6</f>
        <v>Octobre 2021</v>
      </c>
      <c r="N6" s="7" t="str">
        <f>+'Calendrier 2021'!N6</f>
        <v>Novembre 2021</v>
      </c>
      <c r="O6" s="7" t="str">
        <f>+'Calendrier 2021'!O6</f>
        <v>Décembre 2021</v>
      </c>
      <c r="P6" s="64"/>
      <c r="Q6" s="64"/>
    </row>
    <row r="7" spans="2:17" ht="15" thickTop="1" thickBot="1" x14ac:dyDescent="0.2">
      <c r="B7" s="468" t="str">
        <f>+'Calendrier 2021'!B7:C7</f>
        <v>NB de place</v>
      </c>
      <c r="C7" s="469"/>
      <c r="D7" s="8">
        <f>+'Calendrier 2021'!D7</f>
        <v>1</v>
      </c>
      <c r="E7" s="8">
        <f t="shared" ref="E7:O7" si="0">+D7</f>
        <v>1</v>
      </c>
      <c r="F7" s="8">
        <f t="shared" si="0"/>
        <v>1</v>
      </c>
      <c r="G7" s="8">
        <f t="shared" si="0"/>
        <v>1</v>
      </c>
      <c r="H7" s="8">
        <f t="shared" si="0"/>
        <v>1</v>
      </c>
      <c r="I7" s="8">
        <f t="shared" si="0"/>
        <v>1</v>
      </c>
      <c r="J7" s="8">
        <f t="shared" si="0"/>
        <v>1</v>
      </c>
      <c r="K7" s="8">
        <f t="shared" si="0"/>
        <v>1</v>
      </c>
      <c r="L7" s="8">
        <f t="shared" si="0"/>
        <v>1</v>
      </c>
      <c r="M7" s="8">
        <f t="shared" si="0"/>
        <v>1</v>
      </c>
      <c r="N7" s="8">
        <f t="shared" si="0"/>
        <v>1</v>
      </c>
      <c r="O7" s="9">
        <f t="shared" si="0"/>
        <v>1</v>
      </c>
    </row>
    <row r="8" spans="2:17" ht="15" thickTop="1" thickBot="1" x14ac:dyDescent="0.2">
      <c r="B8" s="470" t="str">
        <f>+'Calendrier 2021'!B8:C8</f>
        <v>NB de jour</v>
      </c>
      <c r="C8" s="471"/>
      <c r="D8" s="10">
        <f>+'Calendrier 2021'!D8</f>
        <v>31</v>
      </c>
      <c r="E8" s="10">
        <f>+'Calendrier 2021'!E8</f>
        <v>28</v>
      </c>
      <c r="F8" s="10">
        <f>+'Calendrier 2021'!F8</f>
        <v>31</v>
      </c>
      <c r="G8" s="10">
        <f>+'Calendrier 2021'!G8</f>
        <v>30</v>
      </c>
      <c r="H8" s="10">
        <f>+'Calendrier 2021'!H8</f>
        <v>31</v>
      </c>
      <c r="I8" s="10">
        <f>+'Calendrier 2021'!I8</f>
        <v>30</v>
      </c>
      <c r="J8" s="10">
        <f>+'Calendrier 2021'!J8</f>
        <v>31</v>
      </c>
      <c r="K8" s="10">
        <f>+'Calendrier 2021'!K8</f>
        <v>31</v>
      </c>
      <c r="L8" s="10">
        <f>+'Calendrier 2021'!L8</f>
        <v>30</v>
      </c>
      <c r="M8" s="10">
        <f>+'Calendrier 2021'!M8</f>
        <v>31</v>
      </c>
      <c r="N8" s="10">
        <f>+'Calendrier 2021'!N8</f>
        <v>30</v>
      </c>
      <c r="O8" s="10">
        <f>+'Calendrier 2021'!O8</f>
        <v>31</v>
      </c>
    </row>
    <row r="9" spans="2:17" ht="15" thickTop="1" thickBot="1" x14ac:dyDescent="0.2">
      <c r="B9" s="456" t="s">
        <v>0</v>
      </c>
      <c r="C9" s="457"/>
      <c r="D9" s="457"/>
      <c r="E9" s="457"/>
      <c r="F9" s="457"/>
      <c r="G9" s="457"/>
      <c r="H9" s="457"/>
      <c r="I9" s="457"/>
      <c r="J9" s="457"/>
      <c r="K9" s="457"/>
      <c r="L9" s="457"/>
      <c r="M9" s="457"/>
      <c r="N9" s="457"/>
      <c r="O9" s="458"/>
    </row>
    <row r="10" spans="2:17" ht="14" customHeight="1" thickTop="1" thickBot="1" x14ac:dyDescent="0.2">
      <c r="B10" s="128">
        <f>+'Calendrier 2021'!B9</f>
        <v>1</v>
      </c>
      <c r="C10" s="132" t="str">
        <f>+'Calendrier 2021'!C9</f>
        <v>Lundi</v>
      </c>
      <c r="D10" s="130" t="s">
        <v>2</v>
      </c>
      <c r="E10" s="130" t="str">
        <f>'Calendrier 2021'!E9</f>
        <v>1 fev 2021</v>
      </c>
      <c r="F10" s="130">
        <f>'Calendrier 2021'!F9</f>
        <v>44256</v>
      </c>
      <c r="G10" s="130" t="s">
        <v>2</v>
      </c>
      <c r="H10" s="130" t="s">
        <v>2</v>
      </c>
      <c r="I10" s="130" t="s">
        <v>2</v>
      </c>
      <c r="J10" s="130" t="s">
        <v>2</v>
      </c>
      <c r="K10" s="130" t="s">
        <v>2</v>
      </c>
      <c r="L10" s="130" t="s">
        <v>2</v>
      </c>
      <c r="M10" s="130" t="s">
        <v>2</v>
      </c>
      <c r="N10" s="130">
        <f>'Calendrier 2021'!N9</f>
        <v>44501</v>
      </c>
      <c r="O10" s="131" t="s">
        <v>2</v>
      </c>
    </row>
    <row r="11" spans="2:17" ht="14" customHeight="1" thickTop="1" x14ac:dyDescent="0.15">
      <c r="B11" s="11">
        <v>1</v>
      </c>
      <c r="C11" s="100" t="s">
        <v>3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</row>
    <row r="12" spans="2:17" ht="14" customHeight="1" x14ac:dyDescent="0.15">
      <c r="B12" s="13">
        <v>2</v>
      </c>
      <c r="C12" s="102" t="s">
        <v>4</v>
      </c>
      <c r="D12" s="14">
        <v>0</v>
      </c>
      <c r="E12" s="14">
        <v>6</v>
      </c>
      <c r="F12" s="14">
        <v>7</v>
      </c>
      <c r="G12" s="14">
        <v>0</v>
      </c>
      <c r="H12" s="14">
        <v>0</v>
      </c>
      <c r="I12" s="14">
        <v>0</v>
      </c>
      <c r="J12" s="14">
        <v>0</v>
      </c>
      <c r="K12" s="14">
        <v>0</v>
      </c>
      <c r="L12" s="14">
        <v>0</v>
      </c>
      <c r="M12" s="14">
        <v>0</v>
      </c>
      <c r="N12" s="14">
        <v>5</v>
      </c>
      <c r="O12" s="14">
        <v>0</v>
      </c>
    </row>
    <row r="13" spans="2:17" ht="14" customHeight="1" x14ac:dyDescent="0.15">
      <c r="B13" s="13">
        <v>3</v>
      </c>
      <c r="C13" s="102" t="s">
        <v>5</v>
      </c>
      <c r="D13" s="14">
        <v>0</v>
      </c>
      <c r="E13" s="14">
        <v>6</v>
      </c>
      <c r="F13" s="14">
        <v>7</v>
      </c>
      <c r="G13" s="14">
        <v>0</v>
      </c>
      <c r="H13" s="14">
        <v>0</v>
      </c>
      <c r="I13" s="14">
        <v>0</v>
      </c>
      <c r="J13" s="14">
        <v>0</v>
      </c>
      <c r="K13" s="14">
        <v>0</v>
      </c>
      <c r="L13" s="14">
        <v>0</v>
      </c>
      <c r="M13" s="14">
        <v>0</v>
      </c>
      <c r="N13" s="14">
        <v>5</v>
      </c>
      <c r="O13" s="14">
        <v>0</v>
      </c>
    </row>
    <row r="14" spans="2:17" ht="14" customHeight="1" x14ac:dyDescent="0.15">
      <c r="B14" s="13">
        <v>4</v>
      </c>
      <c r="C14" s="102" t="s">
        <v>6</v>
      </c>
      <c r="D14" s="14">
        <v>0</v>
      </c>
      <c r="E14" s="14">
        <v>6</v>
      </c>
      <c r="F14" s="14">
        <v>7</v>
      </c>
      <c r="G14" s="14">
        <v>0</v>
      </c>
      <c r="H14" s="14">
        <v>0</v>
      </c>
      <c r="I14" s="14">
        <v>0</v>
      </c>
      <c r="J14" s="14">
        <v>0</v>
      </c>
      <c r="K14" s="14">
        <v>0</v>
      </c>
      <c r="L14" s="14">
        <v>0</v>
      </c>
      <c r="M14" s="14">
        <v>0</v>
      </c>
      <c r="N14" s="14">
        <v>5</v>
      </c>
      <c r="O14" s="14">
        <v>0</v>
      </c>
    </row>
    <row r="15" spans="2:17" ht="14" customHeight="1" x14ac:dyDescent="0.15">
      <c r="B15" s="13">
        <v>5</v>
      </c>
      <c r="C15" s="102" t="s">
        <v>7</v>
      </c>
      <c r="D15" s="14">
        <v>0</v>
      </c>
      <c r="E15" s="14">
        <v>6</v>
      </c>
      <c r="F15" s="14">
        <v>7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4">
        <v>0</v>
      </c>
      <c r="M15" s="14">
        <v>0</v>
      </c>
      <c r="N15" s="14">
        <v>5</v>
      </c>
      <c r="O15" s="14">
        <v>0</v>
      </c>
    </row>
    <row r="16" spans="2:17" ht="14" customHeight="1" x14ac:dyDescent="0.15">
      <c r="B16" s="13">
        <v>6</v>
      </c>
      <c r="C16" s="102" t="s">
        <v>8</v>
      </c>
      <c r="D16" s="14">
        <v>0</v>
      </c>
      <c r="E16" s="14">
        <v>6</v>
      </c>
      <c r="F16" s="14">
        <v>7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4">
        <v>0</v>
      </c>
      <c r="M16" s="14">
        <v>0</v>
      </c>
      <c r="N16" s="14">
        <v>5</v>
      </c>
      <c r="O16" s="14">
        <v>0</v>
      </c>
    </row>
    <row r="17" spans="2:15" ht="14" customHeight="1" x14ac:dyDescent="0.15">
      <c r="B17" s="13">
        <v>7</v>
      </c>
      <c r="C17" s="102" t="s">
        <v>9</v>
      </c>
      <c r="D17" s="14">
        <v>0</v>
      </c>
      <c r="E17" s="14">
        <v>0</v>
      </c>
      <c r="F17" s="14">
        <v>0</v>
      </c>
      <c r="G17" s="14">
        <v>0</v>
      </c>
      <c r="H17" s="14">
        <v>0</v>
      </c>
      <c r="I17" s="14">
        <v>0</v>
      </c>
      <c r="J17" s="14">
        <v>0</v>
      </c>
      <c r="K17" s="14">
        <v>0</v>
      </c>
      <c r="L17" s="14">
        <v>0</v>
      </c>
      <c r="M17" s="14">
        <v>0</v>
      </c>
      <c r="N17" s="14">
        <v>0</v>
      </c>
      <c r="O17" s="14">
        <v>0</v>
      </c>
    </row>
    <row r="18" spans="2:15" ht="14" customHeight="1" thickBot="1" x14ac:dyDescent="0.2">
      <c r="B18" s="15"/>
      <c r="C18" s="16" t="s">
        <v>10</v>
      </c>
      <c r="D18" s="301">
        <f t="shared" ref="D18:O18" si="1">+D11+D12+D13+D14+D15+D16+D17</f>
        <v>0</v>
      </c>
      <c r="E18" s="301">
        <f t="shared" si="1"/>
        <v>30</v>
      </c>
      <c r="F18" s="301">
        <f t="shared" si="1"/>
        <v>35</v>
      </c>
      <c r="G18" s="301">
        <f t="shared" si="1"/>
        <v>0</v>
      </c>
      <c r="H18" s="302">
        <f t="shared" si="1"/>
        <v>0</v>
      </c>
      <c r="I18" s="301">
        <f t="shared" si="1"/>
        <v>0</v>
      </c>
      <c r="J18" s="301">
        <f t="shared" si="1"/>
        <v>0</v>
      </c>
      <c r="K18" s="301">
        <f t="shared" si="1"/>
        <v>0</v>
      </c>
      <c r="L18" s="301">
        <f t="shared" si="1"/>
        <v>0</v>
      </c>
      <c r="M18" s="301">
        <f t="shared" si="1"/>
        <v>0</v>
      </c>
      <c r="N18" s="301">
        <f t="shared" si="1"/>
        <v>25</v>
      </c>
      <c r="O18" s="301">
        <f t="shared" si="1"/>
        <v>0</v>
      </c>
    </row>
    <row r="19" spans="2:15" ht="14" customHeight="1" thickTop="1" thickBot="1" x14ac:dyDescent="0.2">
      <c r="B19" s="122" t="s">
        <v>2</v>
      </c>
      <c r="C19" s="123" t="str">
        <f>+'Calendrier 2021'!C10</f>
        <v>Mardi</v>
      </c>
      <c r="D19" s="77" t="s">
        <v>2</v>
      </c>
      <c r="E19" s="77" t="str">
        <f>'Calendrier 2021'!E10</f>
        <v>2 fev 2021</v>
      </c>
      <c r="F19" s="77">
        <f>'Calendrier 2021'!F10</f>
        <v>44257</v>
      </c>
      <c r="G19" s="77" t="s">
        <v>2</v>
      </c>
      <c r="H19" s="77" t="s">
        <v>2</v>
      </c>
      <c r="I19" s="77">
        <f>'Calendrier 2021'!I10</f>
        <v>44348</v>
      </c>
      <c r="J19" s="77" t="s">
        <v>2</v>
      </c>
      <c r="K19" s="77" t="s">
        <v>2</v>
      </c>
      <c r="L19" s="77" t="s">
        <v>2</v>
      </c>
      <c r="M19" s="77" t="s">
        <v>2</v>
      </c>
      <c r="N19" s="77">
        <f>'Calendrier 2021'!N10</f>
        <v>44502</v>
      </c>
      <c r="O19" s="78" t="s">
        <v>2</v>
      </c>
    </row>
    <row r="20" spans="2:15" ht="14" customHeight="1" thickTop="1" thickBot="1" x14ac:dyDescent="0.2">
      <c r="B20" s="18">
        <v>1</v>
      </c>
      <c r="C20" s="100" t="str">
        <f t="shared" ref="C20:C26" si="2">C11</f>
        <v>6 h à 9 h 30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</row>
    <row r="21" spans="2:15" ht="14" customHeight="1" thickTop="1" thickBot="1" x14ac:dyDescent="0.2">
      <c r="B21" s="121">
        <v>2</v>
      </c>
      <c r="C21" s="102" t="str">
        <f t="shared" si="2"/>
        <v>9 h 30 à 11 h 30</v>
      </c>
      <c r="D21" s="14">
        <v>0</v>
      </c>
      <c r="E21" s="14">
        <v>6</v>
      </c>
      <c r="F21" s="14">
        <v>7</v>
      </c>
      <c r="G21" s="14">
        <v>0</v>
      </c>
      <c r="H21" s="14">
        <v>0</v>
      </c>
      <c r="I21" s="14">
        <v>8</v>
      </c>
      <c r="J21" s="14">
        <v>0</v>
      </c>
      <c r="K21" s="14">
        <v>0</v>
      </c>
      <c r="L21" s="14">
        <v>0</v>
      </c>
      <c r="M21" s="14">
        <v>0</v>
      </c>
      <c r="N21" s="14">
        <v>5</v>
      </c>
      <c r="O21" s="14">
        <v>0</v>
      </c>
    </row>
    <row r="22" spans="2:15" ht="14" customHeight="1" thickTop="1" thickBot="1" x14ac:dyDescent="0.2">
      <c r="B22" s="121">
        <v>3</v>
      </c>
      <c r="C22" s="102" t="str">
        <f t="shared" si="2"/>
        <v>11 h 30 à 14 h 30</v>
      </c>
      <c r="D22" s="14">
        <v>0</v>
      </c>
      <c r="E22" s="14">
        <v>6</v>
      </c>
      <c r="F22" s="14">
        <v>7</v>
      </c>
      <c r="G22" s="14">
        <v>0</v>
      </c>
      <c r="H22" s="14">
        <v>0</v>
      </c>
      <c r="I22" s="14">
        <v>8</v>
      </c>
      <c r="J22" s="14">
        <v>0</v>
      </c>
      <c r="K22" s="14">
        <v>0</v>
      </c>
      <c r="L22" s="14">
        <v>0</v>
      </c>
      <c r="M22" s="14">
        <v>0</v>
      </c>
      <c r="N22" s="14">
        <v>5</v>
      </c>
      <c r="O22" s="14">
        <v>0</v>
      </c>
    </row>
    <row r="23" spans="2:15" ht="14" customHeight="1" thickTop="1" thickBot="1" x14ac:dyDescent="0.2">
      <c r="B23" s="121">
        <v>4</v>
      </c>
      <c r="C23" s="102" t="str">
        <f t="shared" si="2"/>
        <v>14 h 30 à 17 h</v>
      </c>
      <c r="D23" s="14">
        <v>0</v>
      </c>
      <c r="E23" s="14">
        <v>6</v>
      </c>
      <c r="F23" s="14">
        <v>7</v>
      </c>
      <c r="G23" s="14">
        <v>0</v>
      </c>
      <c r="H23" s="14">
        <v>0</v>
      </c>
      <c r="I23" s="14">
        <v>8</v>
      </c>
      <c r="J23" s="14">
        <v>0</v>
      </c>
      <c r="K23" s="14">
        <v>0</v>
      </c>
      <c r="L23" s="14">
        <v>0</v>
      </c>
      <c r="M23" s="14">
        <v>0</v>
      </c>
      <c r="N23" s="14">
        <v>5</v>
      </c>
      <c r="O23" s="14">
        <v>0</v>
      </c>
    </row>
    <row r="24" spans="2:15" ht="14" customHeight="1" thickTop="1" thickBot="1" x14ac:dyDescent="0.2">
      <c r="B24" s="121">
        <v>5</v>
      </c>
      <c r="C24" s="102" t="str">
        <f t="shared" si="2"/>
        <v>17 h à 19 h</v>
      </c>
      <c r="D24" s="14">
        <v>0</v>
      </c>
      <c r="E24" s="14">
        <v>6</v>
      </c>
      <c r="F24" s="14">
        <v>7</v>
      </c>
      <c r="G24" s="14">
        <v>0</v>
      </c>
      <c r="H24" s="14">
        <v>0</v>
      </c>
      <c r="I24" s="14">
        <v>8</v>
      </c>
      <c r="J24" s="14">
        <v>0</v>
      </c>
      <c r="K24" s="14">
        <v>0</v>
      </c>
      <c r="L24" s="14">
        <v>0</v>
      </c>
      <c r="M24" s="14">
        <v>0</v>
      </c>
      <c r="N24" s="14">
        <v>5</v>
      </c>
      <c r="O24" s="14">
        <v>0</v>
      </c>
    </row>
    <row r="25" spans="2:15" ht="14" customHeight="1" thickTop="1" thickBot="1" x14ac:dyDescent="0.2">
      <c r="B25" s="121">
        <v>6</v>
      </c>
      <c r="C25" s="102" t="str">
        <f t="shared" si="2"/>
        <v>19 h à 23 h</v>
      </c>
      <c r="D25" s="14">
        <v>0</v>
      </c>
      <c r="E25" s="14">
        <v>6</v>
      </c>
      <c r="F25" s="14">
        <v>7</v>
      </c>
      <c r="G25" s="14">
        <v>0</v>
      </c>
      <c r="H25" s="14">
        <v>0</v>
      </c>
      <c r="I25" s="14">
        <v>8</v>
      </c>
      <c r="J25" s="14">
        <v>0</v>
      </c>
      <c r="K25" s="14">
        <v>0</v>
      </c>
      <c r="L25" s="14">
        <v>0</v>
      </c>
      <c r="M25" s="14">
        <v>0</v>
      </c>
      <c r="N25" s="14">
        <v>5</v>
      </c>
      <c r="O25" s="14">
        <v>0</v>
      </c>
    </row>
    <row r="26" spans="2:15" ht="14" customHeight="1" thickTop="1" thickBot="1" x14ac:dyDescent="0.2">
      <c r="B26" s="121">
        <v>7</v>
      </c>
      <c r="C26" s="102" t="str">
        <f t="shared" si="2"/>
        <v>23 h à 6 h</v>
      </c>
      <c r="D26" s="14">
        <v>0</v>
      </c>
      <c r="E26" s="14">
        <v>0</v>
      </c>
      <c r="F26" s="14">
        <v>0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4">
        <v>0</v>
      </c>
      <c r="M26" s="14">
        <v>0</v>
      </c>
      <c r="N26" s="14">
        <v>0</v>
      </c>
      <c r="O26" s="14">
        <v>0</v>
      </c>
    </row>
    <row r="27" spans="2:15" ht="14" customHeight="1" thickTop="1" thickBot="1" x14ac:dyDescent="0.2">
      <c r="B27" s="19"/>
      <c r="C27" s="20" t="str">
        <f t="shared" ref="C27" si="3">+C18</f>
        <v>Total</v>
      </c>
      <c r="D27" s="320">
        <f t="shared" ref="D27:O27" si="4">+D20+D21+D22+D23+D24+D25+D26</f>
        <v>0</v>
      </c>
      <c r="E27" s="320">
        <f t="shared" si="4"/>
        <v>30</v>
      </c>
      <c r="F27" s="320">
        <f t="shared" si="4"/>
        <v>35</v>
      </c>
      <c r="G27" s="320">
        <f t="shared" si="4"/>
        <v>0</v>
      </c>
      <c r="H27" s="17">
        <f t="shared" si="4"/>
        <v>0</v>
      </c>
      <c r="I27" s="320">
        <f t="shared" si="4"/>
        <v>40</v>
      </c>
      <c r="J27" s="320">
        <f t="shared" si="4"/>
        <v>0</v>
      </c>
      <c r="K27" s="17">
        <f t="shared" si="4"/>
        <v>0</v>
      </c>
      <c r="L27" s="321">
        <f>+L20+L21+L22+L23+L24+L25+L26</f>
        <v>0</v>
      </c>
      <c r="M27" s="24">
        <f t="shared" si="4"/>
        <v>0</v>
      </c>
      <c r="N27" s="24">
        <f t="shared" si="4"/>
        <v>25</v>
      </c>
      <c r="O27" s="24">
        <f t="shared" si="4"/>
        <v>0</v>
      </c>
    </row>
    <row r="28" spans="2:15" ht="14" customHeight="1" thickTop="1" thickBot="1" x14ac:dyDescent="0.2">
      <c r="B28" s="122" t="s">
        <v>2</v>
      </c>
      <c r="C28" s="123" t="str">
        <f>+'Calendrier 2021'!C11</f>
        <v>Mercredi</v>
      </c>
      <c r="D28" s="77" t="s">
        <v>2</v>
      </c>
      <c r="E28" s="77" t="str">
        <f>'Calendrier 2021'!E11</f>
        <v>3 fev 2021</v>
      </c>
      <c r="F28" s="77">
        <f>'Calendrier 2021'!F11</f>
        <v>44258</v>
      </c>
      <c r="G28" s="77" t="s">
        <v>2</v>
      </c>
      <c r="H28" s="77" t="s">
        <v>2</v>
      </c>
      <c r="I28" s="77">
        <f>'Calendrier 2021'!I11</f>
        <v>44349</v>
      </c>
      <c r="J28" s="77" t="s">
        <v>2</v>
      </c>
      <c r="K28" s="77" t="s">
        <v>2</v>
      </c>
      <c r="L28" s="77">
        <f>'Calendrier 2021'!L11</f>
        <v>44440</v>
      </c>
      <c r="M28" s="77" t="s">
        <v>2</v>
      </c>
      <c r="N28" s="77">
        <f>'Calendrier 2021'!N11</f>
        <v>44503</v>
      </c>
      <c r="O28" s="78" t="str">
        <f>'Calendrier 2021'!O11</f>
        <v>1 dec 2021</v>
      </c>
    </row>
    <row r="29" spans="2:15" ht="14" customHeight="1" thickTop="1" thickBot="1" x14ac:dyDescent="0.2">
      <c r="B29" s="18">
        <v>1</v>
      </c>
      <c r="C29" s="100" t="str">
        <f t="shared" ref="C29:C35" si="5">C20</f>
        <v>6 h à 9 h 30</v>
      </c>
      <c r="D29" s="12">
        <v>0</v>
      </c>
      <c r="E29" s="12">
        <v>0</v>
      </c>
      <c r="F29" s="12">
        <v>0</v>
      </c>
      <c r="G29" s="12">
        <v>0</v>
      </c>
      <c r="H29" s="12">
        <v>0</v>
      </c>
      <c r="I29" s="12">
        <v>0</v>
      </c>
      <c r="J29" s="12">
        <v>0</v>
      </c>
      <c r="K29" s="12">
        <v>0</v>
      </c>
      <c r="L29" s="12">
        <v>0</v>
      </c>
      <c r="M29" s="12">
        <v>0</v>
      </c>
      <c r="N29" s="12">
        <v>0</v>
      </c>
      <c r="O29" s="12">
        <v>0</v>
      </c>
    </row>
    <row r="30" spans="2:15" ht="14" customHeight="1" thickTop="1" thickBot="1" x14ac:dyDescent="0.2">
      <c r="B30" s="121">
        <v>2</v>
      </c>
      <c r="C30" s="102" t="str">
        <f t="shared" si="5"/>
        <v>9 h 30 à 11 h 30</v>
      </c>
      <c r="D30" s="14">
        <v>0</v>
      </c>
      <c r="E30" s="14">
        <v>6</v>
      </c>
      <c r="F30" s="14">
        <v>7</v>
      </c>
      <c r="G30" s="14">
        <v>0</v>
      </c>
      <c r="H30" s="14">
        <v>0</v>
      </c>
      <c r="I30" s="14">
        <v>8</v>
      </c>
      <c r="J30" s="14">
        <v>0</v>
      </c>
      <c r="K30" s="14">
        <v>0</v>
      </c>
      <c r="L30" s="14">
        <v>9</v>
      </c>
      <c r="M30" s="14">
        <v>0</v>
      </c>
      <c r="N30" s="14">
        <v>5</v>
      </c>
      <c r="O30" s="14">
        <v>6</v>
      </c>
    </row>
    <row r="31" spans="2:15" ht="14" customHeight="1" thickTop="1" thickBot="1" x14ac:dyDescent="0.2">
      <c r="B31" s="121">
        <v>3</v>
      </c>
      <c r="C31" s="102" t="str">
        <f t="shared" si="5"/>
        <v>11 h 30 à 14 h 30</v>
      </c>
      <c r="D31" s="14">
        <v>0</v>
      </c>
      <c r="E31" s="14">
        <v>6</v>
      </c>
      <c r="F31" s="14">
        <v>7</v>
      </c>
      <c r="G31" s="14">
        <v>0</v>
      </c>
      <c r="H31" s="14">
        <v>0</v>
      </c>
      <c r="I31" s="14">
        <v>8</v>
      </c>
      <c r="J31" s="14">
        <v>0</v>
      </c>
      <c r="K31" s="14">
        <v>0</v>
      </c>
      <c r="L31" s="14">
        <v>9</v>
      </c>
      <c r="M31" s="14">
        <v>0</v>
      </c>
      <c r="N31" s="14">
        <v>5</v>
      </c>
      <c r="O31" s="14">
        <v>6</v>
      </c>
    </row>
    <row r="32" spans="2:15" ht="14" customHeight="1" thickTop="1" thickBot="1" x14ac:dyDescent="0.2">
      <c r="B32" s="121">
        <v>4</v>
      </c>
      <c r="C32" s="102" t="str">
        <f t="shared" si="5"/>
        <v>14 h 30 à 17 h</v>
      </c>
      <c r="D32" s="14">
        <v>0</v>
      </c>
      <c r="E32" s="14">
        <v>6</v>
      </c>
      <c r="F32" s="14">
        <v>7</v>
      </c>
      <c r="G32" s="14">
        <v>0</v>
      </c>
      <c r="H32" s="14">
        <v>0</v>
      </c>
      <c r="I32" s="14">
        <v>8</v>
      </c>
      <c r="J32" s="14">
        <v>0</v>
      </c>
      <c r="K32" s="14">
        <v>0</v>
      </c>
      <c r="L32" s="14">
        <v>9</v>
      </c>
      <c r="M32" s="14">
        <v>0</v>
      </c>
      <c r="N32" s="14">
        <v>5</v>
      </c>
      <c r="O32" s="14">
        <v>6</v>
      </c>
    </row>
    <row r="33" spans="2:15" ht="14" customHeight="1" thickTop="1" thickBot="1" x14ac:dyDescent="0.2">
      <c r="B33" s="121">
        <v>5</v>
      </c>
      <c r="C33" s="102" t="str">
        <f t="shared" si="5"/>
        <v>17 h à 19 h</v>
      </c>
      <c r="D33" s="14">
        <v>0</v>
      </c>
      <c r="E33" s="14">
        <v>6</v>
      </c>
      <c r="F33" s="14">
        <v>7</v>
      </c>
      <c r="G33" s="14">
        <v>0</v>
      </c>
      <c r="H33" s="14">
        <v>0</v>
      </c>
      <c r="I33" s="14">
        <v>8</v>
      </c>
      <c r="J33" s="14">
        <v>0</v>
      </c>
      <c r="K33" s="14">
        <v>0</v>
      </c>
      <c r="L33" s="14">
        <v>9</v>
      </c>
      <c r="M33" s="14">
        <v>0</v>
      </c>
      <c r="N33" s="14">
        <v>5</v>
      </c>
      <c r="O33" s="14">
        <v>6</v>
      </c>
    </row>
    <row r="34" spans="2:15" ht="14" customHeight="1" thickTop="1" thickBot="1" x14ac:dyDescent="0.2">
      <c r="B34" s="121">
        <v>6</v>
      </c>
      <c r="C34" s="102" t="str">
        <f t="shared" si="5"/>
        <v>19 h à 23 h</v>
      </c>
      <c r="D34" s="14">
        <v>0</v>
      </c>
      <c r="E34" s="14">
        <v>6</v>
      </c>
      <c r="F34" s="14">
        <v>7</v>
      </c>
      <c r="G34" s="14">
        <v>0</v>
      </c>
      <c r="H34" s="14">
        <v>0</v>
      </c>
      <c r="I34" s="14">
        <v>8</v>
      </c>
      <c r="J34" s="14">
        <v>0</v>
      </c>
      <c r="K34" s="14">
        <v>0</v>
      </c>
      <c r="L34" s="14">
        <v>9</v>
      </c>
      <c r="M34" s="14">
        <v>0</v>
      </c>
      <c r="N34" s="14">
        <v>5</v>
      </c>
      <c r="O34" s="14">
        <v>6</v>
      </c>
    </row>
    <row r="35" spans="2:15" ht="14" customHeight="1" thickTop="1" thickBot="1" x14ac:dyDescent="0.2">
      <c r="B35" s="121">
        <v>7</v>
      </c>
      <c r="C35" s="102" t="str">
        <f t="shared" si="5"/>
        <v>23 h à 6 h</v>
      </c>
      <c r="D35" s="14">
        <v>0</v>
      </c>
      <c r="E35" s="14">
        <v>0</v>
      </c>
      <c r="F35" s="14">
        <v>0</v>
      </c>
      <c r="G35" s="14">
        <v>0</v>
      </c>
      <c r="H35" s="14">
        <v>0</v>
      </c>
      <c r="I35" s="14">
        <v>0</v>
      </c>
      <c r="J35" s="14">
        <v>0</v>
      </c>
      <c r="K35" s="14">
        <v>0</v>
      </c>
      <c r="L35" s="14">
        <v>0</v>
      </c>
      <c r="M35" s="14">
        <v>0</v>
      </c>
      <c r="N35" s="14">
        <v>0</v>
      </c>
      <c r="O35" s="14">
        <v>0</v>
      </c>
    </row>
    <row r="36" spans="2:15" ht="14" customHeight="1" thickTop="1" thickBot="1" x14ac:dyDescent="0.2">
      <c r="B36" s="19"/>
      <c r="C36" s="21" t="str">
        <f t="shared" ref="C36" si="6">+C18</f>
        <v>Total</v>
      </c>
      <c r="D36" s="17">
        <f t="shared" ref="D36:O36" si="7">+D29+D30+D31+D32+D33+D34+D35</f>
        <v>0</v>
      </c>
      <c r="E36" s="17">
        <f t="shared" si="7"/>
        <v>30</v>
      </c>
      <c r="F36" s="17">
        <f t="shared" si="7"/>
        <v>35</v>
      </c>
      <c r="G36" s="24">
        <f t="shared" si="7"/>
        <v>0</v>
      </c>
      <c r="H36" s="17">
        <f t="shared" si="7"/>
        <v>0</v>
      </c>
      <c r="I36" s="24">
        <f t="shared" si="7"/>
        <v>40</v>
      </c>
      <c r="J36" s="24">
        <f t="shared" si="7"/>
        <v>0</v>
      </c>
      <c r="K36" s="17">
        <f t="shared" si="7"/>
        <v>0</v>
      </c>
      <c r="L36" s="24">
        <f t="shared" si="7"/>
        <v>45</v>
      </c>
      <c r="M36" s="24">
        <f t="shared" si="7"/>
        <v>0</v>
      </c>
      <c r="N36" s="17">
        <f t="shared" si="7"/>
        <v>25</v>
      </c>
      <c r="O36" s="24">
        <f t="shared" si="7"/>
        <v>30</v>
      </c>
    </row>
    <row r="37" spans="2:15" ht="14" customHeight="1" thickTop="1" thickBot="1" x14ac:dyDescent="0.2">
      <c r="B37" s="124" t="s">
        <v>2</v>
      </c>
      <c r="C37" s="125" t="str">
        <f>+'Calendrier 2021'!C12</f>
        <v>Jeudi</v>
      </c>
      <c r="D37" s="79" t="s">
        <v>2</v>
      </c>
      <c r="E37" s="77" t="str">
        <f>'Calendrier 2021'!E12</f>
        <v>4 fev 2021</v>
      </c>
      <c r="F37" s="77">
        <f>'Calendrier 2021'!F12</f>
        <v>44259</v>
      </c>
      <c r="G37" s="77">
        <f>'Calendrier 2021'!G12</f>
        <v>44287</v>
      </c>
      <c r="H37" s="77" t="s">
        <v>2</v>
      </c>
      <c r="I37" s="77">
        <f>'Calendrier 2021'!I12</f>
        <v>44350</v>
      </c>
      <c r="J37" s="77">
        <f>'Calendrier 2021'!J12</f>
        <v>44378</v>
      </c>
      <c r="K37" s="77" t="s">
        <v>2</v>
      </c>
      <c r="L37" s="77">
        <f>'Calendrier 2021'!L12</f>
        <v>44441</v>
      </c>
      <c r="M37" s="77" t="s">
        <v>2</v>
      </c>
      <c r="N37" s="77">
        <f>'Calendrier 2021'!N12</f>
        <v>44504</v>
      </c>
      <c r="O37" s="78" t="str">
        <f>'Calendrier 2021'!O12</f>
        <v>2 dec 2021</v>
      </c>
    </row>
    <row r="38" spans="2:15" ht="14" customHeight="1" thickTop="1" thickBot="1" x14ac:dyDescent="0.2">
      <c r="B38" s="18">
        <v>1</v>
      </c>
      <c r="C38" s="100" t="str">
        <f t="shared" ref="C38:C44" si="8">C29</f>
        <v>6 h à 9 h 30</v>
      </c>
      <c r="D38" s="12">
        <v>0</v>
      </c>
      <c r="E38" s="12">
        <v>0</v>
      </c>
      <c r="F38" s="12">
        <v>0</v>
      </c>
      <c r="G38" s="12">
        <v>0</v>
      </c>
      <c r="H38" s="12">
        <v>0</v>
      </c>
      <c r="I38" s="12">
        <v>0</v>
      </c>
      <c r="J38" s="12">
        <v>0</v>
      </c>
      <c r="K38" s="12">
        <v>0</v>
      </c>
      <c r="L38" s="12">
        <v>0</v>
      </c>
      <c r="M38" s="12">
        <v>0</v>
      </c>
      <c r="N38" s="12">
        <v>0</v>
      </c>
      <c r="O38" s="12">
        <v>0</v>
      </c>
    </row>
    <row r="39" spans="2:15" ht="14" customHeight="1" thickTop="1" thickBot="1" x14ac:dyDescent="0.2">
      <c r="B39" s="121">
        <v>2</v>
      </c>
      <c r="C39" s="102" t="str">
        <f t="shared" si="8"/>
        <v>9 h 30 à 11 h 30</v>
      </c>
      <c r="D39" s="14">
        <v>0</v>
      </c>
      <c r="E39" s="14">
        <v>6</v>
      </c>
      <c r="F39" s="14">
        <v>7</v>
      </c>
      <c r="G39" s="14">
        <v>7</v>
      </c>
      <c r="H39" s="14">
        <v>0</v>
      </c>
      <c r="I39" s="14">
        <v>8</v>
      </c>
      <c r="J39" s="14">
        <v>15</v>
      </c>
      <c r="K39" s="14">
        <v>0</v>
      </c>
      <c r="L39" s="14">
        <v>9</v>
      </c>
      <c r="M39" s="14">
        <v>0</v>
      </c>
      <c r="N39" s="14">
        <v>5</v>
      </c>
      <c r="O39" s="14">
        <v>6</v>
      </c>
    </row>
    <row r="40" spans="2:15" ht="14" customHeight="1" thickTop="1" thickBot="1" x14ac:dyDescent="0.2">
      <c r="B40" s="121">
        <v>3</v>
      </c>
      <c r="C40" s="102" t="str">
        <f t="shared" si="8"/>
        <v>11 h 30 à 14 h 30</v>
      </c>
      <c r="D40" s="14">
        <v>0</v>
      </c>
      <c r="E40" s="14">
        <v>6</v>
      </c>
      <c r="F40" s="14">
        <v>7</v>
      </c>
      <c r="G40" s="14">
        <v>7</v>
      </c>
      <c r="H40" s="14">
        <v>0</v>
      </c>
      <c r="I40" s="14">
        <v>8</v>
      </c>
      <c r="J40" s="14">
        <v>15</v>
      </c>
      <c r="K40" s="14">
        <v>0</v>
      </c>
      <c r="L40" s="14">
        <v>9</v>
      </c>
      <c r="M40" s="14">
        <v>0</v>
      </c>
      <c r="N40" s="14">
        <v>5</v>
      </c>
      <c r="O40" s="14">
        <v>6</v>
      </c>
    </row>
    <row r="41" spans="2:15" ht="14" customHeight="1" thickTop="1" thickBot="1" x14ac:dyDescent="0.2">
      <c r="B41" s="121">
        <v>4</v>
      </c>
      <c r="C41" s="102" t="str">
        <f t="shared" si="8"/>
        <v>14 h 30 à 17 h</v>
      </c>
      <c r="D41" s="14">
        <v>0</v>
      </c>
      <c r="E41" s="14">
        <v>6</v>
      </c>
      <c r="F41" s="14">
        <v>7</v>
      </c>
      <c r="G41" s="14">
        <v>7</v>
      </c>
      <c r="H41" s="14">
        <v>0</v>
      </c>
      <c r="I41" s="14">
        <v>8</v>
      </c>
      <c r="J41" s="14">
        <v>15</v>
      </c>
      <c r="K41" s="14">
        <v>0</v>
      </c>
      <c r="L41" s="14">
        <v>9</v>
      </c>
      <c r="M41" s="14">
        <v>0</v>
      </c>
      <c r="N41" s="14">
        <v>5</v>
      </c>
      <c r="O41" s="14">
        <v>6</v>
      </c>
    </row>
    <row r="42" spans="2:15" ht="14" customHeight="1" thickTop="1" thickBot="1" x14ac:dyDescent="0.2">
      <c r="B42" s="121">
        <v>5</v>
      </c>
      <c r="C42" s="102" t="str">
        <f t="shared" si="8"/>
        <v>17 h à 19 h</v>
      </c>
      <c r="D42" s="14">
        <v>0</v>
      </c>
      <c r="E42" s="14">
        <v>6</v>
      </c>
      <c r="F42" s="14">
        <v>7</v>
      </c>
      <c r="G42" s="14">
        <v>7</v>
      </c>
      <c r="H42" s="14">
        <v>0</v>
      </c>
      <c r="I42" s="14">
        <v>8</v>
      </c>
      <c r="J42" s="14">
        <v>15</v>
      </c>
      <c r="K42" s="14">
        <v>0</v>
      </c>
      <c r="L42" s="14">
        <v>9</v>
      </c>
      <c r="M42" s="14">
        <v>0</v>
      </c>
      <c r="N42" s="14">
        <v>5</v>
      </c>
      <c r="O42" s="14">
        <v>6</v>
      </c>
    </row>
    <row r="43" spans="2:15" ht="14" customHeight="1" thickTop="1" thickBot="1" x14ac:dyDescent="0.2">
      <c r="B43" s="121">
        <v>6</v>
      </c>
      <c r="C43" s="102" t="str">
        <f t="shared" si="8"/>
        <v>19 h à 23 h</v>
      </c>
      <c r="D43" s="14">
        <v>0</v>
      </c>
      <c r="E43" s="14">
        <v>6</v>
      </c>
      <c r="F43" s="14">
        <v>7</v>
      </c>
      <c r="G43" s="14">
        <v>7</v>
      </c>
      <c r="H43" s="14">
        <v>0</v>
      </c>
      <c r="I43" s="14">
        <v>8</v>
      </c>
      <c r="J43" s="14">
        <v>15</v>
      </c>
      <c r="K43" s="14">
        <v>0</v>
      </c>
      <c r="L43" s="14">
        <v>9</v>
      </c>
      <c r="M43" s="14">
        <v>0</v>
      </c>
      <c r="N43" s="14">
        <v>5</v>
      </c>
      <c r="O43" s="14">
        <v>6</v>
      </c>
    </row>
    <row r="44" spans="2:15" ht="14" customHeight="1" thickTop="1" thickBot="1" x14ac:dyDescent="0.2">
      <c r="B44" s="121">
        <v>7</v>
      </c>
      <c r="C44" s="102" t="str">
        <f t="shared" si="8"/>
        <v>23 h à 6 h</v>
      </c>
      <c r="D44" s="14">
        <v>0</v>
      </c>
      <c r="E44" s="14">
        <v>0</v>
      </c>
      <c r="F44" s="14">
        <v>0</v>
      </c>
      <c r="G44" s="14">
        <v>0</v>
      </c>
      <c r="H44" s="14">
        <v>0</v>
      </c>
      <c r="I44" s="14">
        <v>0</v>
      </c>
      <c r="J44" s="14">
        <v>0</v>
      </c>
      <c r="K44" s="14">
        <v>0</v>
      </c>
      <c r="L44" s="14">
        <v>0</v>
      </c>
      <c r="M44" s="14">
        <v>0</v>
      </c>
      <c r="N44" s="14">
        <v>0</v>
      </c>
      <c r="O44" s="14">
        <v>0</v>
      </c>
    </row>
    <row r="45" spans="2:15" ht="14" customHeight="1" thickTop="1" thickBot="1" x14ac:dyDescent="0.2">
      <c r="B45" s="19"/>
      <c r="C45" s="316" t="str">
        <f>+C36</f>
        <v>Total</v>
      </c>
      <c r="D45" s="17">
        <f t="shared" ref="D45:K45" si="9">+D38+D39+D40+D41+D42+D43+D44</f>
        <v>0</v>
      </c>
      <c r="E45" s="17">
        <f t="shared" si="9"/>
        <v>30</v>
      </c>
      <c r="F45" s="17">
        <f t="shared" si="9"/>
        <v>35</v>
      </c>
      <c r="G45" s="24">
        <f t="shared" si="9"/>
        <v>35</v>
      </c>
      <c r="H45" s="17">
        <f t="shared" si="9"/>
        <v>0</v>
      </c>
      <c r="I45" s="17">
        <f t="shared" si="9"/>
        <v>40</v>
      </c>
      <c r="J45" s="24">
        <f t="shared" si="9"/>
        <v>75</v>
      </c>
      <c r="K45" s="17">
        <f t="shared" si="9"/>
        <v>0</v>
      </c>
      <c r="L45" s="24">
        <f>+L38+L39+L40+L41+L42+L43+L44</f>
        <v>45</v>
      </c>
      <c r="M45" s="24">
        <f>+M38+M39+M40+M41+M42+M43+M44</f>
        <v>0</v>
      </c>
      <c r="N45" s="17">
        <f>+N38+N39+N40+N41+N42+N43+N44</f>
        <v>25</v>
      </c>
      <c r="O45" s="24">
        <f>+O38+O39+O40+O41+O42+O43+O44</f>
        <v>30</v>
      </c>
    </row>
    <row r="46" spans="2:15" ht="14" customHeight="1" thickTop="1" thickBot="1" x14ac:dyDescent="0.2">
      <c r="B46" s="124" t="s">
        <v>2</v>
      </c>
      <c r="C46" s="317" t="str">
        <f>+'Calendrier 2021'!C13</f>
        <v>Vendredi</v>
      </c>
      <c r="D46" s="77">
        <f>'Calendrier 2021'!D13</f>
        <v>44197</v>
      </c>
      <c r="E46" s="77" t="str">
        <f>'Calendrier 2021'!E13</f>
        <v>5 fev 2021</v>
      </c>
      <c r="F46" s="77">
        <f>'Calendrier 2021'!F13</f>
        <v>44260</v>
      </c>
      <c r="G46" s="77">
        <f>'Calendrier 2021'!G13</f>
        <v>44288</v>
      </c>
      <c r="H46" s="77" t="s">
        <v>2</v>
      </c>
      <c r="I46" s="77">
        <f>'Calendrier 2021'!I13</f>
        <v>44351</v>
      </c>
      <c r="J46" s="77">
        <f>'Calendrier 2021'!J13</f>
        <v>44379</v>
      </c>
      <c r="K46" s="77" t="s">
        <v>2</v>
      </c>
      <c r="L46" s="77">
        <f>'Calendrier 2021'!L13</f>
        <v>44442</v>
      </c>
      <c r="M46" s="77">
        <f>'Calendrier 2021'!M13</f>
        <v>44470</v>
      </c>
      <c r="N46" s="77">
        <f>'Calendrier 2021'!N13</f>
        <v>44505</v>
      </c>
      <c r="O46" s="78" t="str">
        <f>'Calendrier 2021'!O13</f>
        <v>3 dec 2021</v>
      </c>
    </row>
    <row r="47" spans="2:15" ht="14" customHeight="1" thickTop="1" thickBot="1" x14ac:dyDescent="0.2">
      <c r="B47" s="18">
        <v>1</v>
      </c>
      <c r="C47" s="318" t="str">
        <f t="shared" ref="C47:C53" si="10">C38</f>
        <v>6 h à 9 h 30</v>
      </c>
      <c r="D47" s="12">
        <v>0</v>
      </c>
      <c r="E47" s="12">
        <v>0</v>
      </c>
      <c r="F47" s="12">
        <v>0</v>
      </c>
      <c r="G47" s="12">
        <v>0</v>
      </c>
      <c r="H47" s="12">
        <v>0</v>
      </c>
      <c r="I47" s="12">
        <v>0</v>
      </c>
      <c r="J47" s="12">
        <v>0</v>
      </c>
      <c r="K47" s="12">
        <v>0</v>
      </c>
      <c r="L47" s="12">
        <v>0</v>
      </c>
      <c r="M47" s="12">
        <v>0</v>
      </c>
      <c r="N47" s="12">
        <v>0</v>
      </c>
      <c r="O47" s="12">
        <v>0</v>
      </c>
    </row>
    <row r="48" spans="2:15" ht="14" customHeight="1" thickTop="1" thickBot="1" x14ac:dyDescent="0.2">
      <c r="B48" s="121">
        <v>2</v>
      </c>
      <c r="C48" s="102" t="str">
        <f t="shared" si="10"/>
        <v>9 h 30 à 11 h 30</v>
      </c>
      <c r="D48" s="14">
        <v>7</v>
      </c>
      <c r="E48" s="14">
        <v>6</v>
      </c>
      <c r="F48" s="14">
        <v>7</v>
      </c>
      <c r="G48" s="14">
        <v>7</v>
      </c>
      <c r="H48" s="14">
        <v>0</v>
      </c>
      <c r="I48" s="14">
        <v>8</v>
      </c>
      <c r="J48" s="14">
        <v>15</v>
      </c>
      <c r="K48" s="14">
        <v>0</v>
      </c>
      <c r="L48" s="14">
        <v>9</v>
      </c>
      <c r="M48" s="14">
        <v>7</v>
      </c>
      <c r="N48" s="14">
        <v>5</v>
      </c>
      <c r="O48" s="14">
        <v>6</v>
      </c>
    </row>
    <row r="49" spans="2:15" ht="14" customHeight="1" thickTop="1" thickBot="1" x14ac:dyDescent="0.2">
      <c r="B49" s="121">
        <v>3</v>
      </c>
      <c r="C49" s="102" t="str">
        <f t="shared" si="10"/>
        <v>11 h 30 à 14 h 30</v>
      </c>
      <c r="D49" s="14">
        <v>7</v>
      </c>
      <c r="E49" s="14">
        <v>6</v>
      </c>
      <c r="F49" s="14">
        <v>7</v>
      </c>
      <c r="G49" s="14">
        <v>7</v>
      </c>
      <c r="H49" s="14">
        <v>0</v>
      </c>
      <c r="I49" s="14">
        <v>8</v>
      </c>
      <c r="J49" s="14">
        <v>15</v>
      </c>
      <c r="K49" s="14">
        <v>0</v>
      </c>
      <c r="L49" s="14">
        <v>9</v>
      </c>
      <c r="M49" s="14">
        <v>7</v>
      </c>
      <c r="N49" s="14">
        <v>5</v>
      </c>
      <c r="O49" s="14">
        <v>6</v>
      </c>
    </row>
    <row r="50" spans="2:15" ht="14" customHeight="1" thickTop="1" thickBot="1" x14ac:dyDescent="0.2">
      <c r="B50" s="121">
        <v>4</v>
      </c>
      <c r="C50" s="102" t="str">
        <f t="shared" si="10"/>
        <v>14 h 30 à 17 h</v>
      </c>
      <c r="D50" s="14">
        <v>7</v>
      </c>
      <c r="E50" s="14">
        <v>6</v>
      </c>
      <c r="F50" s="14">
        <v>7</v>
      </c>
      <c r="G50" s="14">
        <v>7</v>
      </c>
      <c r="H50" s="14">
        <v>0</v>
      </c>
      <c r="I50" s="14">
        <v>8</v>
      </c>
      <c r="J50" s="14">
        <v>15</v>
      </c>
      <c r="K50" s="14">
        <v>0</v>
      </c>
      <c r="L50" s="14">
        <v>9</v>
      </c>
      <c r="M50" s="14">
        <v>7</v>
      </c>
      <c r="N50" s="14">
        <v>5</v>
      </c>
      <c r="O50" s="14">
        <v>6</v>
      </c>
    </row>
    <row r="51" spans="2:15" ht="14" customHeight="1" thickTop="1" thickBot="1" x14ac:dyDescent="0.2">
      <c r="B51" s="121">
        <v>5</v>
      </c>
      <c r="C51" s="102" t="str">
        <f t="shared" si="10"/>
        <v>17 h à 19 h</v>
      </c>
      <c r="D51" s="14">
        <v>7</v>
      </c>
      <c r="E51" s="14">
        <v>6</v>
      </c>
      <c r="F51" s="14">
        <v>7</v>
      </c>
      <c r="G51" s="14">
        <v>7</v>
      </c>
      <c r="H51" s="14">
        <v>0</v>
      </c>
      <c r="I51" s="14">
        <v>8</v>
      </c>
      <c r="J51" s="14">
        <v>15</v>
      </c>
      <c r="K51" s="14">
        <v>0</v>
      </c>
      <c r="L51" s="14">
        <v>9</v>
      </c>
      <c r="M51" s="14">
        <v>7</v>
      </c>
      <c r="N51" s="14">
        <v>5</v>
      </c>
      <c r="O51" s="14">
        <v>6</v>
      </c>
    </row>
    <row r="52" spans="2:15" ht="14" customHeight="1" thickTop="1" thickBot="1" x14ac:dyDescent="0.2">
      <c r="B52" s="121">
        <v>6</v>
      </c>
      <c r="C52" s="102" t="str">
        <f t="shared" si="10"/>
        <v>19 h à 23 h</v>
      </c>
      <c r="D52" s="14">
        <v>7</v>
      </c>
      <c r="E52" s="14">
        <v>6</v>
      </c>
      <c r="F52" s="14">
        <v>7</v>
      </c>
      <c r="G52" s="14">
        <v>7</v>
      </c>
      <c r="H52" s="14">
        <v>0</v>
      </c>
      <c r="I52" s="14">
        <v>8</v>
      </c>
      <c r="J52" s="14">
        <v>15</v>
      </c>
      <c r="K52" s="14">
        <v>0</v>
      </c>
      <c r="L52" s="14">
        <v>9</v>
      </c>
      <c r="M52" s="14">
        <v>7</v>
      </c>
      <c r="N52" s="14">
        <v>5</v>
      </c>
      <c r="O52" s="14">
        <v>6</v>
      </c>
    </row>
    <row r="53" spans="2:15" ht="14" customHeight="1" thickTop="1" thickBot="1" x14ac:dyDescent="0.2">
      <c r="B53" s="121">
        <v>7</v>
      </c>
      <c r="C53" s="102" t="str">
        <f t="shared" si="10"/>
        <v>23 h à 6 h</v>
      </c>
      <c r="D53" s="14">
        <v>0</v>
      </c>
      <c r="E53" s="14">
        <v>0</v>
      </c>
      <c r="F53" s="14">
        <v>0</v>
      </c>
      <c r="G53" s="14">
        <v>0</v>
      </c>
      <c r="H53" s="14">
        <v>0</v>
      </c>
      <c r="I53" s="14">
        <v>0</v>
      </c>
      <c r="J53" s="14">
        <v>0</v>
      </c>
      <c r="K53" s="14">
        <v>0</v>
      </c>
      <c r="L53" s="14">
        <v>0</v>
      </c>
      <c r="M53" s="14">
        <v>0</v>
      </c>
      <c r="N53" s="14">
        <v>0</v>
      </c>
      <c r="O53" s="14">
        <v>0</v>
      </c>
    </row>
    <row r="54" spans="2:15" ht="14" customHeight="1" thickTop="1" thickBot="1" x14ac:dyDescent="0.2">
      <c r="B54" s="19"/>
      <c r="C54" s="21" t="str">
        <f t="shared" ref="C54" si="11">+C45</f>
        <v>Total</v>
      </c>
      <c r="D54" s="17">
        <f t="shared" ref="D54:M54" si="12">+D47+D48+D49+D50+D51+D52+D53</f>
        <v>35</v>
      </c>
      <c r="E54" s="17">
        <f t="shared" si="12"/>
        <v>30</v>
      </c>
      <c r="F54" s="17">
        <f t="shared" si="12"/>
        <v>35</v>
      </c>
      <c r="G54" s="24">
        <f t="shared" si="12"/>
        <v>35</v>
      </c>
      <c r="H54" s="17">
        <f t="shared" si="12"/>
        <v>0</v>
      </c>
      <c r="I54" s="17">
        <f t="shared" si="12"/>
        <v>40</v>
      </c>
      <c r="J54" s="24">
        <f t="shared" si="12"/>
        <v>75</v>
      </c>
      <c r="K54" s="17">
        <f t="shared" si="12"/>
        <v>0</v>
      </c>
      <c r="L54" s="17">
        <f t="shared" si="12"/>
        <v>45</v>
      </c>
      <c r="M54" s="24">
        <f t="shared" si="12"/>
        <v>35</v>
      </c>
      <c r="N54" s="17">
        <f>+N47+N48+N49+N50+N51+N52+N53</f>
        <v>25</v>
      </c>
      <c r="O54" s="17">
        <f>+O47+O48+O49+O50+O51+O52+O53</f>
        <v>30</v>
      </c>
    </row>
    <row r="55" spans="2:15" ht="14" customHeight="1" thickTop="1" thickBot="1" x14ac:dyDescent="0.2">
      <c r="B55" s="124" t="s">
        <v>2</v>
      </c>
      <c r="C55" s="125" t="str">
        <f>'Calendrier 2021'!C14</f>
        <v>Samedi</v>
      </c>
      <c r="D55" s="77">
        <f>'Calendrier 2021'!D14</f>
        <v>44198</v>
      </c>
      <c r="E55" s="77" t="str">
        <f>'Calendrier 2021'!E14</f>
        <v>6 fev 2021</v>
      </c>
      <c r="F55" s="77">
        <f>'Calendrier 2021'!F14</f>
        <v>44261</v>
      </c>
      <c r="G55" s="77">
        <f>'Calendrier 2021'!G14</f>
        <v>44289</v>
      </c>
      <c r="H55" s="77">
        <f>'Calendrier 2021'!H14</f>
        <v>44317</v>
      </c>
      <c r="I55" s="77">
        <f>'Calendrier 2021'!I14</f>
        <v>44352</v>
      </c>
      <c r="J55" s="77">
        <f>'Calendrier 2021'!J14</f>
        <v>44380</v>
      </c>
      <c r="K55" s="77" t="s">
        <v>2</v>
      </c>
      <c r="L55" s="77">
        <f>'Calendrier 2021'!L14</f>
        <v>44443</v>
      </c>
      <c r="M55" s="77">
        <f>'Calendrier 2021'!M14</f>
        <v>44471</v>
      </c>
      <c r="N55" s="77">
        <f>'Calendrier 2021'!N14</f>
        <v>44506</v>
      </c>
      <c r="O55" s="78" t="str">
        <f>'Calendrier 2021'!O14</f>
        <v>4 dec 2021</v>
      </c>
    </row>
    <row r="56" spans="2:15" ht="14" customHeight="1" thickTop="1" thickBot="1" x14ac:dyDescent="0.2">
      <c r="B56" s="18">
        <v>1</v>
      </c>
      <c r="C56" s="100" t="str">
        <f t="shared" ref="C56:C62" si="13">C47</f>
        <v>6 h à 9 h 30</v>
      </c>
      <c r="D56" s="12">
        <v>0</v>
      </c>
      <c r="E56" s="12">
        <v>0</v>
      </c>
      <c r="F56" s="12">
        <v>0</v>
      </c>
      <c r="G56" s="12">
        <v>0</v>
      </c>
      <c r="H56" s="12">
        <v>0</v>
      </c>
      <c r="I56" s="12">
        <v>0</v>
      </c>
      <c r="J56" s="12">
        <v>0</v>
      </c>
      <c r="K56" s="12">
        <v>0</v>
      </c>
      <c r="L56" s="12">
        <v>0</v>
      </c>
      <c r="M56" s="12">
        <v>0</v>
      </c>
      <c r="N56" s="12">
        <v>0</v>
      </c>
      <c r="O56" s="12">
        <v>0</v>
      </c>
    </row>
    <row r="57" spans="2:15" ht="14" customHeight="1" thickTop="1" thickBot="1" x14ac:dyDescent="0.2">
      <c r="B57" s="18">
        <v>2</v>
      </c>
      <c r="C57" s="102" t="str">
        <f t="shared" si="13"/>
        <v>9 h 30 à 11 h 30</v>
      </c>
      <c r="D57" s="14">
        <v>7</v>
      </c>
      <c r="E57" s="14">
        <v>6</v>
      </c>
      <c r="F57" s="14">
        <v>7</v>
      </c>
      <c r="G57" s="22">
        <v>7</v>
      </c>
      <c r="H57" s="14">
        <v>8</v>
      </c>
      <c r="I57" s="14">
        <v>8</v>
      </c>
      <c r="J57" s="14">
        <v>15</v>
      </c>
      <c r="K57" s="14">
        <v>0</v>
      </c>
      <c r="L57" s="14">
        <v>9</v>
      </c>
      <c r="M57" s="14">
        <v>7</v>
      </c>
      <c r="N57" s="14">
        <v>5</v>
      </c>
      <c r="O57" s="14">
        <v>6</v>
      </c>
    </row>
    <row r="58" spans="2:15" ht="14" customHeight="1" thickTop="1" thickBot="1" x14ac:dyDescent="0.2">
      <c r="B58" s="18">
        <v>3</v>
      </c>
      <c r="C58" s="102" t="str">
        <f t="shared" si="13"/>
        <v>11 h 30 à 14 h 30</v>
      </c>
      <c r="D58" s="14">
        <v>7</v>
      </c>
      <c r="E58" s="14">
        <v>6</v>
      </c>
      <c r="F58" s="14">
        <v>7</v>
      </c>
      <c r="G58" s="22">
        <v>7</v>
      </c>
      <c r="H58" s="14">
        <v>8</v>
      </c>
      <c r="I58" s="14">
        <v>8</v>
      </c>
      <c r="J58" s="14">
        <v>15</v>
      </c>
      <c r="K58" s="14">
        <v>0</v>
      </c>
      <c r="L58" s="14">
        <v>9</v>
      </c>
      <c r="M58" s="14">
        <v>7</v>
      </c>
      <c r="N58" s="14">
        <v>5</v>
      </c>
      <c r="O58" s="14">
        <v>6</v>
      </c>
    </row>
    <row r="59" spans="2:15" ht="14" customHeight="1" thickTop="1" thickBot="1" x14ac:dyDescent="0.2">
      <c r="B59" s="18">
        <v>4</v>
      </c>
      <c r="C59" s="102" t="str">
        <f t="shared" si="13"/>
        <v>14 h 30 à 17 h</v>
      </c>
      <c r="D59" s="14">
        <v>7</v>
      </c>
      <c r="E59" s="14">
        <v>6</v>
      </c>
      <c r="F59" s="14">
        <v>7</v>
      </c>
      <c r="G59" s="22">
        <v>7</v>
      </c>
      <c r="H59" s="14">
        <v>8</v>
      </c>
      <c r="I59" s="14">
        <v>8</v>
      </c>
      <c r="J59" s="14">
        <v>15</v>
      </c>
      <c r="K59" s="14">
        <v>0</v>
      </c>
      <c r="L59" s="14">
        <v>9</v>
      </c>
      <c r="M59" s="14">
        <v>7</v>
      </c>
      <c r="N59" s="14">
        <v>5</v>
      </c>
      <c r="O59" s="14">
        <v>6</v>
      </c>
    </row>
    <row r="60" spans="2:15" ht="14" customHeight="1" thickTop="1" thickBot="1" x14ac:dyDescent="0.2">
      <c r="B60" s="18">
        <v>5</v>
      </c>
      <c r="C60" s="102" t="str">
        <f t="shared" si="13"/>
        <v>17 h à 19 h</v>
      </c>
      <c r="D60" s="14">
        <v>7</v>
      </c>
      <c r="E60" s="14">
        <v>6</v>
      </c>
      <c r="F60" s="14">
        <v>7</v>
      </c>
      <c r="G60" s="22">
        <v>7</v>
      </c>
      <c r="H60" s="14">
        <v>8</v>
      </c>
      <c r="I60" s="14">
        <v>8</v>
      </c>
      <c r="J60" s="14">
        <v>15</v>
      </c>
      <c r="K60" s="14">
        <v>0</v>
      </c>
      <c r="L60" s="14">
        <v>9</v>
      </c>
      <c r="M60" s="14">
        <v>7</v>
      </c>
      <c r="N60" s="14">
        <v>5</v>
      </c>
      <c r="O60" s="14">
        <v>6</v>
      </c>
    </row>
    <row r="61" spans="2:15" ht="14" customHeight="1" thickTop="1" thickBot="1" x14ac:dyDescent="0.2">
      <c r="B61" s="18">
        <v>6</v>
      </c>
      <c r="C61" s="102" t="str">
        <f t="shared" si="13"/>
        <v>19 h à 23 h</v>
      </c>
      <c r="D61" s="14">
        <v>7</v>
      </c>
      <c r="E61" s="14">
        <v>6</v>
      </c>
      <c r="F61" s="14">
        <v>7</v>
      </c>
      <c r="G61" s="22">
        <v>7</v>
      </c>
      <c r="H61" s="14">
        <v>8</v>
      </c>
      <c r="I61" s="14">
        <v>8</v>
      </c>
      <c r="J61" s="14">
        <v>15</v>
      </c>
      <c r="K61" s="14">
        <v>0</v>
      </c>
      <c r="L61" s="14">
        <v>9</v>
      </c>
      <c r="M61" s="14">
        <v>7</v>
      </c>
      <c r="N61" s="14">
        <v>5</v>
      </c>
      <c r="O61" s="14">
        <v>6</v>
      </c>
    </row>
    <row r="62" spans="2:15" ht="14" customHeight="1" thickTop="1" thickBot="1" x14ac:dyDescent="0.2">
      <c r="B62" s="18">
        <v>7</v>
      </c>
      <c r="C62" s="102" t="str">
        <f t="shared" si="13"/>
        <v>23 h à 6 h</v>
      </c>
      <c r="D62" s="14">
        <v>0</v>
      </c>
      <c r="E62" s="14">
        <v>0</v>
      </c>
      <c r="F62" s="14">
        <v>0</v>
      </c>
      <c r="G62" s="22">
        <v>0</v>
      </c>
      <c r="H62" s="14">
        <v>0</v>
      </c>
      <c r="I62" s="14">
        <v>0</v>
      </c>
      <c r="J62" s="14">
        <v>0</v>
      </c>
      <c r="K62" s="14">
        <v>0</v>
      </c>
      <c r="L62" s="14">
        <v>0</v>
      </c>
      <c r="M62" s="14">
        <v>0</v>
      </c>
      <c r="N62" s="14">
        <v>0</v>
      </c>
      <c r="O62" s="14">
        <v>0</v>
      </c>
    </row>
    <row r="63" spans="2:15" ht="14" customHeight="1" thickTop="1" thickBot="1" x14ac:dyDescent="0.2">
      <c r="B63" s="19"/>
      <c r="C63" s="316" t="str">
        <f t="shared" ref="C63" si="14">+C54</f>
        <v>Total</v>
      </c>
      <c r="D63" s="17">
        <f t="shared" ref="D63:M63" si="15">+D56+D57+D58+D59+D60+D61+D62</f>
        <v>35</v>
      </c>
      <c r="E63" s="17">
        <f t="shared" si="15"/>
        <v>30</v>
      </c>
      <c r="F63" s="17">
        <f t="shared" si="15"/>
        <v>35</v>
      </c>
      <c r="G63" s="17">
        <f t="shared" si="15"/>
        <v>35</v>
      </c>
      <c r="H63" s="17">
        <f t="shared" si="15"/>
        <v>40</v>
      </c>
      <c r="I63" s="17">
        <f t="shared" si="15"/>
        <v>40</v>
      </c>
      <c r="J63" s="17">
        <f t="shared" si="15"/>
        <v>75</v>
      </c>
      <c r="K63" s="17">
        <f t="shared" si="15"/>
        <v>0</v>
      </c>
      <c r="L63" s="17">
        <f t="shared" si="15"/>
        <v>45</v>
      </c>
      <c r="M63" s="24">
        <f t="shared" si="15"/>
        <v>35</v>
      </c>
      <c r="N63" s="17">
        <f>+N56+N57+N58+N59+N60+N61+N62</f>
        <v>25</v>
      </c>
      <c r="O63" s="17">
        <f>+O56+O57+O58+O59+O60+O61+O62</f>
        <v>30</v>
      </c>
    </row>
    <row r="64" spans="2:15" ht="14" customHeight="1" thickTop="1" thickBot="1" x14ac:dyDescent="0.2">
      <c r="B64" s="124" t="s">
        <v>2</v>
      </c>
      <c r="C64" s="317" t="str">
        <f>'Calendrier 2021'!C15</f>
        <v>Dimanche</v>
      </c>
      <c r="D64" s="77">
        <f>+'Calendrier 2021'!D15</f>
        <v>44199</v>
      </c>
      <c r="E64" s="77" t="str">
        <f>'Calendrier 2021'!E15</f>
        <v>7 fev 2021</v>
      </c>
      <c r="F64" s="77">
        <f>+'Calendrier 2021'!F15</f>
        <v>44262</v>
      </c>
      <c r="G64" s="77">
        <f>'Calendrier 2021'!G15</f>
        <v>44290</v>
      </c>
      <c r="H64" s="77">
        <f>+'Calendrier 2021'!H15</f>
        <v>44318</v>
      </c>
      <c r="I64" s="77">
        <f>+'Calendrier 2021'!I15</f>
        <v>44353</v>
      </c>
      <c r="J64" s="77">
        <f>+'Calendrier 2021'!J15</f>
        <v>44381</v>
      </c>
      <c r="K64" s="77">
        <f>+'Calendrier 2021'!K15</f>
        <v>44409</v>
      </c>
      <c r="L64" s="77">
        <f>+'Calendrier 2021'!L15</f>
        <v>44444</v>
      </c>
      <c r="M64" s="77">
        <f>+'Calendrier 2021'!M15</f>
        <v>44472</v>
      </c>
      <c r="N64" s="77">
        <f>+'Calendrier 2021'!N15</f>
        <v>44507</v>
      </c>
      <c r="O64" s="78" t="str">
        <f>+'Calendrier 2021'!O15</f>
        <v>5 dec 2021</v>
      </c>
    </row>
    <row r="65" spans="2:15" ht="14" customHeight="1" thickTop="1" thickBot="1" x14ac:dyDescent="0.2">
      <c r="B65" s="121">
        <v>1</v>
      </c>
      <c r="C65" s="100" t="str">
        <f t="shared" ref="C65:C71" si="16">C56</f>
        <v>6 h à 9 h 30</v>
      </c>
      <c r="D65" s="12">
        <v>0</v>
      </c>
      <c r="E65" s="12">
        <v>0</v>
      </c>
      <c r="F65" s="12">
        <v>0</v>
      </c>
      <c r="G65" s="12">
        <v>0</v>
      </c>
      <c r="H65" s="12">
        <v>0</v>
      </c>
      <c r="I65" s="12">
        <v>0</v>
      </c>
      <c r="J65" s="12">
        <v>0</v>
      </c>
      <c r="K65" s="12">
        <v>0</v>
      </c>
      <c r="L65" s="12">
        <v>0</v>
      </c>
      <c r="M65" s="12">
        <v>0</v>
      </c>
      <c r="N65" s="12">
        <v>0</v>
      </c>
      <c r="O65" s="12">
        <v>0</v>
      </c>
    </row>
    <row r="66" spans="2:15" ht="14" customHeight="1" thickTop="1" thickBot="1" x14ac:dyDescent="0.2">
      <c r="B66" s="18">
        <v>2</v>
      </c>
      <c r="C66" s="102" t="str">
        <f t="shared" si="16"/>
        <v>9 h 30 à 11 h 30</v>
      </c>
      <c r="D66" s="14">
        <v>7</v>
      </c>
      <c r="E66" s="14">
        <v>6</v>
      </c>
      <c r="F66" s="14">
        <v>7</v>
      </c>
      <c r="G66" s="22">
        <v>7</v>
      </c>
      <c r="H66" s="14">
        <v>8</v>
      </c>
      <c r="I66" s="14">
        <v>8</v>
      </c>
      <c r="J66" s="22">
        <v>15</v>
      </c>
      <c r="K66" s="14">
        <v>15</v>
      </c>
      <c r="L66" s="14">
        <v>9</v>
      </c>
      <c r="M66" s="14">
        <v>7</v>
      </c>
      <c r="N66" s="14">
        <v>5</v>
      </c>
      <c r="O66" s="14">
        <v>6</v>
      </c>
    </row>
    <row r="67" spans="2:15" ht="14" customHeight="1" thickTop="1" thickBot="1" x14ac:dyDescent="0.2">
      <c r="B67" s="18">
        <v>3</v>
      </c>
      <c r="C67" s="102" t="str">
        <f t="shared" si="16"/>
        <v>11 h 30 à 14 h 30</v>
      </c>
      <c r="D67" s="14">
        <v>7</v>
      </c>
      <c r="E67" s="14">
        <v>6</v>
      </c>
      <c r="F67" s="14">
        <v>7</v>
      </c>
      <c r="G67" s="22">
        <v>7</v>
      </c>
      <c r="H67" s="14">
        <v>8</v>
      </c>
      <c r="I67" s="14">
        <v>8</v>
      </c>
      <c r="J67" s="22">
        <v>15</v>
      </c>
      <c r="K67" s="14">
        <v>15</v>
      </c>
      <c r="L67" s="14">
        <v>9</v>
      </c>
      <c r="M67" s="14">
        <v>7</v>
      </c>
      <c r="N67" s="14">
        <v>5</v>
      </c>
      <c r="O67" s="14">
        <v>6</v>
      </c>
    </row>
    <row r="68" spans="2:15" ht="14" customHeight="1" thickTop="1" thickBot="1" x14ac:dyDescent="0.2">
      <c r="B68" s="18">
        <v>4</v>
      </c>
      <c r="C68" s="102" t="str">
        <f t="shared" si="16"/>
        <v>14 h 30 à 17 h</v>
      </c>
      <c r="D68" s="14">
        <v>7</v>
      </c>
      <c r="E68" s="14">
        <v>6</v>
      </c>
      <c r="F68" s="14">
        <v>7</v>
      </c>
      <c r="G68" s="22">
        <v>7</v>
      </c>
      <c r="H68" s="14">
        <v>8</v>
      </c>
      <c r="I68" s="14">
        <v>8</v>
      </c>
      <c r="J68" s="22">
        <v>15</v>
      </c>
      <c r="K68" s="14">
        <v>15</v>
      </c>
      <c r="L68" s="14">
        <v>9</v>
      </c>
      <c r="M68" s="14">
        <v>7</v>
      </c>
      <c r="N68" s="14">
        <v>5</v>
      </c>
      <c r="O68" s="14">
        <v>6</v>
      </c>
    </row>
    <row r="69" spans="2:15" ht="14" customHeight="1" thickTop="1" thickBot="1" x14ac:dyDescent="0.2">
      <c r="B69" s="18">
        <v>5</v>
      </c>
      <c r="C69" s="102" t="str">
        <f t="shared" si="16"/>
        <v>17 h à 19 h</v>
      </c>
      <c r="D69" s="14">
        <v>7</v>
      </c>
      <c r="E69" s="14">
        <v>6</v>
      </c>
      <c r="F69" s="14">
        <v>7</v>
      </c>
      <c r="G69" s="22">
        <v>7</v>
      </c>
      <c r="H69" s="14">
        <v>8</v>
      </c>
      <c r="I69" s="14">
        <v>8</v>
      </c>
      <c r="J69" s="22">
        <v>15</v>
      </c>
      <c r="K69" s="14">
        <v>15</v>
      </c>
      <c r="L69" s="14">
        <v>9</v>
      </c>
      <c r="M69" s="14">
        <v>7</v>
      </c>
      <c r="N69" s="14">
        <v>5</v>
      </c>
      <c r="O69" s="14">
        <v>6</v>
      </c>
    </row>
    <row r="70" spans="2:15" ht="14" customHeight="1" thickTop="1" thickBot="1" x14ac:dyDescent="0.2">
      <c r="B70" s="18">
        <v>6</v>
      </c>
      <c r="C70" s="102" t="str">
        <f t="shared" si="16"/>
        <v>19 h à 23 h</v>
      </c>
      <c r="D70" s="14">
        <v>7</v>
      </c>
      <c r="E70" s="14">
        <v>6</v>
      </c>
      <c r="F70" s="14">
        <v>7</v>
      </c>
      <c r="G70" s="22">
        <v>7</v>
      </c>
      <c r="H70" s="14">
        <v>8</v>
      </c>
      <c r="I70" s="14">
        <v>8</v>
      </c>
      <c r="J70" s="22">
        <v>15</v>
      </c>
      <c r="K70" s="14">
        <v>15</v>
      </c>
      <c r="L70" s="14">
        <v>9</v>
      </c>
      <c r="M70" s="14">
        <v>7</v>
      </c>
      <c r="N70" s="14">
        <v>5</v>
      </c>
      <c r="O70" s="14">
        <v>6</v>
      </c>
    </row>
    <row r="71" spans="2:15" ht="14" customHeight="1" thickTop="1" thickBot="1" x14ac:dyDescent="0.2">
      <c r="B71" s="18">
        <v>7</v>
      </c>
      <c r="C71" s="102" t="str">
        <f t="shared" si="16"/>
        <v>23 h à 6 h</v>
      </c>
      <c r="D71" s="14">
        <v>0</v>
      </c>
      <c r="E71" s="14">
        <v>0</v>
      </c>
      <c r="F71" s="14">
        <v>0</v>
      </c>
      <c r="G71" s="22">
        <v>0</v>
      </c>
      <c r="H71" s="14">
        <v>0</v>
      </c>
      <c r="I71" s="14">
        <v>0</v>
      </c>
      <c r="J71" s="22">
        <v>0</v>
      </c>
      <c r="K71" s="14">
        <v>0</v>
      </c>
      <c r="L71" s="14">
        <v>0</v>
      </c>
      <c r="M71" s="14">
        <v>0</v>
      </c>
      <c r="N71" s="14">
        <v>0</v>
      </c>
      <c r="O71" s="14">
        <v>0</v>
      </c>
    </row>
    <row r="72" spans="2:15" ht="14" customHeight="1" thickTop="1" thickBot="1" x14ac:dyDescent="0.2">
      <c r="B72" s="18"/>
      <c r="C72" s="16" t="str">
        <f t="shared" ref="C72" si="17">+C63</f>
        <v>Total</v>
      </c>
      <c r="D72" s="17">
        <f t="shared" ref="D72:O72" si="18">+D65+D66+D67+D68+D69+D70+D71</f>
        <v>35</v>
      </c>
      <c r="E72" s="17">
        <f t="shared" si="18"/>
        <v>30</v>
      </c>
      <c r="F72" s="17">
        <f t="shared" si="18"/>
        <v>35</v>
      </c>
      <c r="G72" s="17">
        <f t="shared" si="18"/>
        <v>35</v>
      </c>
      <c r="H72" s="17">
        <f t="shared" si="18"/>
        <v>40</v>
      </c>
      <c r="I72" s="17">
        <f t="shared" si="18"/>
        <v>40</v>
      </c>
      <c r="J72" s="17">
        <f t="shared" si="18"/>
        <v>75</v>
      </c>
      <c r="K72" s="17">
        <f t="shared" si="18"/>
        <v>75</v>
      </c>
      <c r="L72" s="17">
        <f t="shared" si="18"/>
        <v>45</v>
      </c>
      <c r="M72" s="17">
        <f t="shared" si="18"/>
        <v>35</v>
      </c>
      <c r="N72" s="17">
        <f t="shared" si="18"/>
        <v>25</v>
      </c>
      <c r="O72" s="17">
        <f t="shared" si="18"/>
        <v>30</v>
      </c>
    </row>
    <row r="73" spans="2:15" ht="14" customHeight="1" thickTop="1" thickBot="1" x14ac:dyDescent="0.2">
      <c r="B73" s="474" t="s">
        <v>17</v>
      </c>
      <c r="C73" s="475"/>
      <c r="D73" s="475"/>
      <c r="E73" s="475"/>
      <c r="F73" s="475"/>
      <c r="G73" s="475"/>
      <c r="H73" s="475"/>
      <c r="I73" s="475"/>
      <c r="J73" s="475"/>
      <c r="K73" s="475"/>
      <c r="L73" s="475"/>
      <c r="M73" s="475"/>
      <c r="N73" s="475"/>
      <c r="O73" s="476"/>
    </row>
    <row r="74" spans="2:15" ht="14" customHeight="1" thickTop="1" thickBot="1" x14ac:dyDescent="0.2">
      <c r="B74" s="128">
        <f>+'Calendrier 2021'!B16</f>
        <v>2</v>
      </c>
      <c r="C74" s="129" t="str">
        <f>+'Calendrier 2021'!C16</f>
        <v>Lundi</v>
      </c>
      <c r="D74" s="130">
        <f>+'Calendrier 2021'!D16</f>
        <v>44200</v>
      </c>
      <c r="E74" s="130" t="str">
        <f>+'Calendrier 2021'!E16</f>
        <v>8 fev 2021</v>
      </c>
      <c r="F74" s="130">
        <f>+'Calendrier 2021'!F16</f>
        <v>44263</v>
      </c>
      <c r="G74" s="130">
        <f>+'Calendrier 2021'!G16</f>
        <v>44291</v>
      </c>
      <c r="H74" s="130">
        <f>+'Calendrier 2021'!H16</f>
        <v>44319</v>
      </c>
      <c r="I74" s="130">
        <f>+'Calendrier 2021'!I16</f>
        <v>44354</v>
      </c>
      <c r="J74" s="130">
        <f>+'Calendrier 2021'!J16</f>
        <v>44382</v>
      </c>
      <c r="K74" s="130">
        <f>+'Calendrier 2021'!K16</f>
        <v>44410</v>
      </c>
      <c r="L74" s="130">
        <f>+'Calendrier 2021'!L16</f>
        <v>44445</v>
      </c>
      <c r="M74" s="130">
        <f>+'Calendrier 2021'!M16</f>
        <v>44473</v>
      </c>
      <c r="N74" s="130">
        <f>+'Calendrier 2021'!N16</f>
        <v>44508</v>
      </c>
      <c r="O74" s="131" t="str">
        <f>+'Calendrier 2021'!O16</f>
        <v>6 dec 2021</v>
      </c>
    </row>
    <row r="75" spans="2:15" ht="14" customHeight="1" thickTop="1" x14ac:dyDescent="0.15">
      <c r="B75" s="11">
        <v>1</v>
      </c>
      <c r="C75" s="100" t="str">
        <f t="shared" ref="C75:C81" si="19">C65</f>
        <v>6 h à 9 h 30</v>
      </c>
      <c r="D75" s="12">
        <v>0</v>
      </c>
      <c r="E75" s="12">
        <v>0</v>
      </c>
      <c r="F75" s="12">
        <v>0</v>
      </c>
      <c r="G75" s="12">
        <v>0</v>
      </c>
      <c r="H75" s="12">
        <v>0</v>
      </c>
      <c r="I75" s="12">
        <v>0</v>
      </c>
      <c r="J75" s="12">
        <v>0</v>
      </c>
      <c r="K75" s="12">
        <v>0</v>
      </c>
      <c r="L75" s="12">
        <v>0</v>
      </c>
      <c r="M75" s="12">
        <v>0</v>
      </c>
      <c r="N75" s="12">
        <v>0</v>
      </c>
      <c r="O75" s="12">
        <v>0</v>
      </c>
    </row>
    <row r="76" spans="2:15" ht="14" customHeight="1" x14ac:dyDescent="0.15">
      <c r="B76" s="13">
        <v>2</v>
      </c>
      <c r="C76" s="102" t="str">
        <f t="shared" si="19"/>
        <v>9 h 30 à 11 h 30</v>
      </c>
      <c r="D76" s="14">
        <v>7</v>
      </c>
      <c r="E76" s="14">
        <v>6</v>
      </c>
      <c r="F76" s="14">
        <v>7</v>
      </c>
      <c r="G76" s="22">
        <v>7</v>
      </c>
      <c r="H76" s="14">
        <v>8</v>
      </c>
      <c r="I76" s="14">
        <v>8</v>
      </c>
      <c r="J76" s="22">
        <v>15</v>
      </c>
      <c r="K76" s="14">
        <v>15</v>
      </c>
      <c r="L76" s="14">
        <v>9</v>
      </c>
      <c r="M76" s="22">
        <v>7</v>
      </c>
      <c r="N76" s="14">
        <v>5</v>
      </c>
      <c r="O76" s="14">
        <v>6</v>
      </c>
    </row>
    <row r="77" spans="2:15" ht="14" customHeight="1" x14ac:dyDescent="0.15">
      <c r="B77" s="13">
        <v>3</v>
      </c>
      <c r="C77" s="102" t="str">
        <f t="shared" si="19"/>
        <v>11 h 30 à 14 h 30</v>
      </c>
      <c r="D77" s="14">
        <v>7</v>
      </c>
      <c r="E77" s="14">
        <v>6</v>
      </c>
      <c r="F77" s="14">
        <v>7</v>
      </c>
      <c r="G77" s="22">
        <v>7</v>
      </c>
      <c r="H77" s="14">
        <v>8</v>
      </c>
      <c r="I77" s="14">
        <v>8</v>
      </c>
      <c r="J77" s="22">
        <v>15</v>
      </c>
      <c r="K77" s="14">
        <v>15</v>
      </c>
      <c r="L77" s="14">
        <v>9</v>
      </c>
      <c r="M77" s="22">
        <v>7</v>
      </c>
      <c r="N77" s="14">
        <v>5</v>
      </c>
      <c r="O77" s="14">
        <v>6</v>
      </c>
    </row>
    <row r="78" spans="2:15" ht="14" customHeight="1" x14ac:dyDescent="0.15">
      <c r="B78" s="13">
        <v>4</v>
      </c>
      <c r="C78" s="102" t="str">
        <f t="shared" si="19"/>
        <v>14 h 30 à 17 h</v>
      </c>
      <c r="D78" s="14">
        <v>7</v>
      </c>
      <c r="E78" s="14">
        <v>6</v>
      </c>
      <c r="F78" s="14">
        <v>7</v>
      </c>
      <c r="G78" s="22">
        <v>7</v>
      </c>
      <c r="H78" s="14">
        <v>8</v>
      </c>
      <c r="I78" s="14">
        <v>8</v>
      </c>
      <c r="J78" s="22">
        <v>15</v>
      </c>
      <c r="K78" s="14">
        <v>15</v>
      </c>
      <c r="L78" s="14">
        <v>9</v>
      </c>
      <c r="M78" s="22">
        <v>7</v>
      </c>
      <c r="N78" s="14">
        <v>5</v>
      </c>
      <c r="O78" s="14">
        <v>6</v>
      </c>
    </row>
    <row r="79" spans="2:15" ht="14" customHeight="1" x14ac:dyDescent="0.15">
      <c r="B79" s="13">
        <v>5</v>
      </c>
      <c r="C79" s="102" t="str">
        <f t="shared" si="19"/>
        <v>17 h à 19 h</v>
      </c>
      <c r="D79" s="14">
        <v>7</v>
      </c>
      <c r="E79" s="14">
        <v>6</v>
      </c>
      <c r="F79" s="14">
        <v>7</v>
      </c>
      <c r="G79" s="22">
        <v>7</v>
      </c>
      <c r="H79" s="14">
        <v>8</v>
      </c>
      <c r="I79" s="14">
        <v>8</v>
      </c>
      <c r="J79" s="22">
        <v>15</v>
      </c>
      <c r="K79" s="14">
        <v>15</v>
      </c>
      <c r="L79" s="14">
        <v>9</v>
      </c>
      <c r="M79" s="22">
        <v>7</v>
      </c>
      <c r="N79" s="14">
        <v>5</v>
      </c>
      <c r="O79" s="14">
        <v>6</v>
      </c>
    </row>
    <row r="80" spans="2:15" ht="14" customHeight="1" x14ac:dyDescent="0.15">
      <c r="B80" s="13">
        <v>6</v>
      </c>
      <c r="C80" s="102" t="str">
        <f t="shared" si="19"/>
        <v>19 h à 23 h</v>
      </c>
      <c r="D80" s="14">
        <v>7</v>
      </c>
      <c r="E80" s="14">
        <v>6</v>
      </c>
      <c r="F80" s="14">
        <v>7</v>
      </c>
      <c r="G80" s="22">
        <v>7</v>
      </c>
      <c r="H80" s="14">
        <v>8</v>
      </c>
      <c r="I80" s="14">
        <v>8</v>
      </c>
      <c r="J80" s="22">
        <v>15</v>
      </c>
      <c r="K80" s="14">
        <v>15</v>
      </c>
      <c r="L80" s="14">
        <v>9</v>
      </c>
      <c r="M80" s="22">
        <v>7</v>
      </c>
      <c r="N80" s="14">
        <v>5</v>
      </c>
      <c r="O80" s="14">
        <v>6</v>
      </c>
    </row>
    <row r="81" spans="2:15" ht="14" customHeight="1" x14ac:dyDescent="0.15">
      <c r="B81" s="13">
        <v>7</v>
      </c>
      <c r="C81" s="102" t="str">
        <f t="shared" si="19"/>
        <v>23 h à 6 h</v>
      </c>
      <c r="D81" s="14">
        <v>0</v>
      </c>
      <c r="E81" s="14">
        <v>0</v>
      </c>
      <c r="F81" s="14">
        <v>0</v>
      </c>
      <c r="G81" s="22">
        <v>0</v>
      </c>
      <c r="H81" s="14">
        <v>0</v>
      </c>
      <c r="I81" s="14">
        <v>0</v>
      </c>
      <c r="J81" s="22">
        <v>0</v>
      </c>
      <c r="K81" s="14">
        <v>0</v>
      </c>
      <c r="L81" s="14">
        <v>0</v>
      </c>
      <c r="M81" s="22">
        <v>0</v>
      </c>
      <c r="N81" s="14">
        <v>0</v>
      </c>
      <c r="O81" s="14">
        <v>0</v>
      </c>
    </row>
    <row r="82" spans="2:15" ht="14" customHeight="1" thickBot="1" x14ac:dyDescent="0.2">
      <c r="B82" s="15"/>
      <c r="C82" s="319" t="str">
        <f>+C72</f>
        <v>Total</v>
      </c>
      <c r="D82" s="17">
        <f t="shared" ref="D82:O82" si="20">+D75+D76+D77+D78+D79+D80+D81</f>
        <v>35</v>
      </c>
      <c r="E82" s="17">
        <f t="shared" si="20"/>
        <v>30</v>
      </c>
      <c r="F82" s="17">
        <f t="shared" si="20"/>
        <v>35</v>
      </c>
      <c r="G82" s="17">
        <f t="shared" si="20"/>
        <v>35</v>
      </c>
      <c r="H82" s="17">
        <f t="shared" si="20"/>
        <v>40</v>
      </c>
      <c r="I82" s="17">
        <f t="shared" si="20"/>
        <v>40</v>
      </c>
      <c r="J82" s="17">
        <f t="shared" si="20"/>
        <v>75</v>
      </c>
      <c r="K82" s="17">
        <f t="shared" si="20"/>
        <v>75</v>
      </c>
      <c r="L82" s="17">
        <f t="shared" si="20"/>
        <v>45</v>
      </c>
      <c r="M82" s="17">
        <f t="shared" si="20"/>
        <v>35</v>
      </c>
      <c r="N82" s="17">
        <f t="shared" si="20"/>
        <v>25</v>
      </c>
      <c r="O82" s="17">
        <f t="shared" si="20"/>
        <v>30</v>
      </c>
    </row>
    <row r="83" spans="2:15" ht="14" customHeight="1" thickTop="1" thickBot="1" x14ac:dyDescent="0.2">
      <c r="B83" s="124" t="s">
        <v>2</v>
      </c>
      <c r="C83" s="317" t="str">
        <f>+'Calendrier 2021'!C24</f>
        <v>Mardi</v>
      </c>
      <c r="D83" s="77">
        <f>+'Calendrier 2021'!D17</f>
        <v>44201</v>
      </c>
      <c r="E83" s="77" t="str">
        <f>+'Calendrier 2021'!E17</f>
        <v>9 fev 2021</v>
      </c>
      <c r="F83" s="77">
        <f>+'Calendrier 2021'!F17</f>
        <v>44264</v>
      </c>
      <c r="G83" s="77">
        <f>+'Calendrier 2021'!G17</f>
        <v>44292</v>
      </c>
      <c r="H83" s="77">
        <f>+'Calendrier 2021'!H17</f>
        <v>44320</v>
      </c>
      <c r="I83" s="77">
        <f>+'Calendrier 2021'!I17</f>
        <v>44355</v>
      </c>
      <c r="J83" s="77">
        <f>+'Calendrier 2021'!J17</f>
        <v>44383</v>
      </c>
      <c r="K83" s="77">
        <f>+'Calendrier 2021'!K17</f>
        <v>44411</v>
      </c>
      <c r="L83" s="77">
        <f>+'Calendrier 2021'!L17</f>
        <v>44446</v>
      </c>
      <c r="M83" s="77">
        <f>+'Calendrier 2021'!M17</f>
        <v>44474</v>
      </c>
      <c r="N83" s="77">
        <f>+'Calendrier 2021'!N17</f>
        <v>44509</v>
      </c>
      <c r="O83" s="78" t="str">
        <f>+'Calendrier 2021'!O17</f>
        <v>7 dec 2021</v>
      </c>
    </row>
    <row r="84" spans="2:15" ht="14" customHeight="1" thickTop="1" thickBot="1" x14ac:dyDescent="0.2">
      <c r="B84" s="18">
        <v>1</v>
      </c>
      <c r="C84" s="100" t="str">
        <f t="shared" ref="C84:C90" si="21">C75</f>
        <v>6 h à 9 h 30</v>
      </c>
      <c r="D84" s="12">
        <v>0</v>
      </c>
      <c r="E84" s="12">
        <v>0</v>
      </c>
      <c r="F84" s="12">
        <v>0</v>
      </c>
      <c r="G84" s="12">
        <v>0</v>
      </c>
      <c r="H84" s="12">
        <v>0</v>
      </c>
      <c r="I84" s="12">
        <v>0</v>
      </c>
      <c r="J84" s="12">
        <v>0</v>
      </c>
      <c r="K84" s="12">
        <v>0</v>
      </c>
      <c r="L84" s="12">
        <v>0</v>
      </c>
      <c r="M84" s="12">
        <v>0</v>
      </c>
      <c r="N84" s="12">
        <v>0</v>
      </c>
      <c r="O84" s="12">
        <v>0</v>
      </c>
    </row>
    <row r="85" spans="2:15" ht="14" customHeight="1" thickTop="1" thickBot="1" x14ac:dyDescent="0.2">
      <c r="B85" s="121">
        <v>2</v>
      </c>
      <c r="C85" s="102" t="str">
        <f t="shared" si="21"/>
        <v>9 h 30 à 11 h 30</v>
      </c>
      <c r="D85" s="14">
        <v>7</v>
      </c>
      <c r="E85" s="14">
        <v>6</v>
      </c>
      <c r="F85" s="14">
        <v>7</v>
      </c>
      <c r="G85" s="22">
        <v>7</v>
      </c>
      <c r="H85" s="14">
        <v>8</v>
      </c>
      <c r="I85" s="14">
        <v>8</v>
      </c>
      <c r="J85" s="22">
        <v>15</v>
      </c>
      <c r="K85" s="14">
        <v>15</v>
      </c>
      <c r="L85" s="14">
        <v>9</v>
      </c>
      <c r="M85" s="22">
        <v>7</v>
      </c>
      <c r="N85" s="14">
        <v>5</v>
      </c>
      <c r="O85" s="14">
        <v>6</v>
      </c>
    </row>
    <row r="86" spans="2:15" ht="14" customHeight="1" thickTop="1" thickBot="1" x14ac:dyDescent="0.2">
      <c r="B86" s="121">
        <v>3</v>
      </c>
      <c r="C86" s="102" t="str">
        <f t="shared" si="21"/>
        <v>11 h 30 à 14 h 30</v>
      </c>
      <c r="D86" s="14">
        <v>7</v>
      </c>
      <c r="E86" s="14">
        <v>6</v>
      </c>
      <c r="F86" s="14">
        <v>7</v>
      </c>
      <c r="G86" s="22">
        <v>7</v>
      </c>
      <c r="H86" s="14">
        <v>8</v>
      </c>
      <c r="I86" s="14">
        <v>8</v>
      </c>
      <c r="J86" s="22">
        <v>15</v>
      </c>
      <c r="K86" s="14">
        <v>15</v>
      </c>
      <c r="L86" s="14">
        <v>9</v>
      </c>
      <c r="M86" s="22">
        <v>7</v>
      </c>
      <c r="N86" s="14">
        <v>5</v>
      </c>
      <c r="O86" s="14">
        <v>6</v>
      </c>
    </row>
    <row r="87" spans="2:15" ht="14" customHeight="1" thickTop="1" thickBot="1" x14ac:dyDescent="0.2">
      <c r="B87" s="121">
        <v>4</v>
      </c>
      <c r="C87" s="102" t="str">
        <f t="shared" si="21"/>
        <v>14 h 30 à 17 h</v>
      </c>
      <c r="D87" s="14">
        <v>7</v>
      </c>
      <c r="E87" s="14">
        <v>6</v>
      </c>
      <c r="F87" s="14">
        <v>7</v>
      </c>
      <c r="G87" s="22">
        <v>7</v>
      </c>
      <c r="H87" s="14">
        <v>8</v>
      </c>
      <c r="I87" s="14">
        <v>8</v>
      </c>
      <c r="J87" s="22">
        <v>15</v>
      </c>
      <c r="K87" s="14">
        <v>15</v>
      </c>
      <c r="L87" s="14">
        <v>9</v>
      </c>
      <c r="M87" s="22">
        <v>7</v>
      </c>
      <c r="N87" s="14">
        <v>5</v>
      </c>
      <c r="O87" s="14">
        <v>6</v>
      </c>
    </row>
    <row r="88" spans="2:15" ht="14" customHeight="1" thickTop="1" thickBot="1" x14ac:dyDescent="0.2">
      <c r="B88" s="121">
        <v>5</v>
      </c>
      <c r="C88" s="102" t="str">
        <f t="shared" si="21"/>
        <v>17 h à 19 h</v>
      </c>
      <c r="D88" s="14">
        <v>7</v>
      </c>
      <c r="E88" s="14">
        <v>6</v>
      </c>
      <c r="F88" s="14">
        <v>7</v>
      </c>
      <c r="G88" s="22">
        <v>7</v>
      </c>
      <c r="H88" s="14">
        <v>8</v>
      </c>
      <c r="I88" s="14">
        <v>8</v>
      </c>
      <c r="J88" s="22">
        <v>15</v>
      </c>
      <c r="K88" s="14">
        <v>15</v>
      </c>
      <c r="L88" s="14">
        <v>9</v>
      </c>
      <c r="M88" s="22">
        <v>7</v>
      </c>
      <c r="N88" s="14">
        <v>5</v>
      </c>
      <c r="O88" s="14">
        <v>6</v>
      </c>
    </row>
    <row r="89" spans="2:15" ht="14" customHeight="1" thickTop="1" thickBot="1" x14ac:dyDescent="0.2">
      <c r="B89" s="121">
        <v>6</v>
      </c>
      <c r="C89" s="102" t="str">
        <f t="shared" si="21"/>
        <v>19 h à 23 h</v>
      </c>
      <c r="D89" s="14">
        <v>7</v>
      </c>
      <c r="E89" s="14">
        <v>6</v>
      </c>
      <c r="F89" s="14">
        <v>7</v>
      </c>
      <c r="G89" s="22">
        <v>7</v>
      </c>
      <c r="H89" s="14">
        <v>8</v>
      </c>
      <c r="I89" s="14">
        <v>8</v>
      </c>
      <c r="J89" s="22">
        <v>15</v>
      </c>
      <c r="K89" s="14">
        <v>15</v>
      </c>
      <c r="L89" s="14">
        <v>9</v>
      </c>
      <c r="M89" s="22">
        <v>7</v>
      </c>
      <c r="N89" s="14">
        <v>5</v>
      </c>
      <c r="O89" s="14">
        <v>6</v>
      </c>
    </row>
    <row r="90" spans="2:15" ht="14" customHeight="1" thickTop="1" thickBot="1" x14ac:dyDescent="0.2">
      <c r="B90" s="121">
        <v>7</v>
      </c>
      <c r="C90" s="102" t="str">
        <f t="shared" si="21"/>
        <v>23 h à 6 h</v>
      </c>
      <c r="D90" s="14">
        <v>0</v>
      </c>
      <c r="E90" s="14">
        <v>0</v>
      </c>
      <c r="F90" s="14">
        <v>0</v>
      </c>
      <c r="G90" s="22">
        <v>0</v>
      </c>
      <c r="H90" s="14">
        <v>0</v>
      </c>
      <c r="I90" s="14">
        <v>0</v>
      </c>
      <c r="J90" s="22">
        <v>0</v>
      </c>
      <c r="K90" s="14">
        <v>0</v>
      </c>
      <c r="L90" s="14">
        <v>0</v>
      </c>
      <c r="M90" s="22">
        <v>0</v>
      </c>
      <c r="N90" s="14">
        <v>0</v>
      </c>
      <c r="O90" s="14">
        <v>0</v>
      </c>
    </row>
    <row r="91" spans="2:15" ht="14" customHeight="1" thickTop="1" thickBot="1" x14ac:dyDescent="0.2">
      <c r="B91" s="19"/>
      <c r="C91" s="21" t="str">
        <f t="shared" ref="C91" si="22">+C82</f>
        <v>Total</v>
      </c>
      <c r="D91" s="17">
        <f t="shared" ref="D91:O91" si="23">+D84+D85+D86+D87+D88+D89+D90</f>
        <v>35</v>
      </c>
      <c r="E91" s="17">
        <f t="shared" si="23"/>
        <v>30</v>
      </c>
      <c r="F91" s="17">
        <f t="shared" si="23"/>
        <v>35</v>
      </c>
      <c r="G91" s="17">
        <f t="shared" si="23"/>
        <v>35</v>
      </c>
      <c r="H91" s="17">
        <f t="shared" si="23"/>
        <v>40</v>
      </c>
      <c r="I91" s="17">
        <f t="shared" si="23"/>
        <v>40</v>
      </c>
      <c r="J91" s="17">
        <f t="shared" si="23"/>
        <v>75</v>
      </c>
      <c r="K91" s="17">
        <f t="shared" si="23"/>
        <v>75</v>
      </c>
      <c r="L91" s="17">
        <f t="shared" si="23"/>
        <v>45</v>
      </c>
      <c r="M91" s="17">
        <f t="shared" si="23"/>
        <v>35</v>
      </c>
      <c r="N91" s="17">
        <f t="shared" si="23"/>
        <v>25</v>
      </c>
      <c r="O91" s="17">
        <f t="shared" si="23"/>
        <v>30</v>
      </c>
    </row>
    <row r="92" spans="2:15" ht="14" customHeight="1" thickTop="1" thickBot="1" x14ac:dyDescent="0.2">
      <c r="B92" s="124" t="s">
        <v>2</v>
      </c>
      <c r="C92" s="125" t="str">
        <f>+'Calendrier 2021'!C18</f>
        <v>Mercredi</v>
      </c>
      <c r="D92" s="77">
        <f>+'Calendrier 2021'!D18</f>
        <v>44202</v>
      </c>
      <c r="E92" s="77" t="str">
        <f>+'Calendrier 2021'!E18</f>
        <v>10 fev 2021</v>
      </c>
      <c r="F92" s="77">
        <f>+'Calendrier 2021'!F18</f>
        <v>44265</v>
      </c>
      <c r="G92" s="77">
        <f>+'Calendrier 2021'!G18</f>
        <v>44293</v>
      </c>
      <c r="H92" s="77">
        <f>+'Calendrier 2021'!H18</f>
        <v>44321</v>
      </c>
      <c r="I92" s="77">
        <f>+'Calendrier 2021'!I18</f>
        <v>44356</v>
      </c>
      <c r="J92" s="77">
        <f>+'Calendrier 2021'!J18</f>
        <v>44384</v>
      </c>
      <c r="K92" s="77">
        <f>+'Calendrier 2021'!K18</f>
        <v>44412</v>
      </c>
      <c r="L92" s="77">
        <f>+'Calendrier 2021'!L18</f>
        <v>44447</v>
      </c>
      <c r="M92" s="77">
        <f>+'Calendrier 2021'!M18</f>
        <v>44475</v>
      </c>
      <c r="N92" s="77">
        <f>+'Calendrier 2021'!N18</f>
        <v>44510</v>
      </c>
      <c r="O92" s="78" t="str">
        <f>+'Calendrier 2021'!O18</f>
        <v>8 dec 2021</v>
      </c>
    </row>
    <row r="93" spans="2:15" ht="14" customHeight="1" thickTop="1" thickBot="1" x14ac:dyDescent="0.2">
      <c r="B93" s="18">
        <v>1</v>
      </c>
      <c r="C93" s="100" t="str">
        <f t="shared" ref="C93:C99" si="24">C84</f>
        <v>6 h à 9 h 30</v>
      </c>
      <c r="D93" s="12">
        <v>0</v>
      </c>
      <c r="E93" s="12">
        <v>0</v>
      </c>
      <c r="F93" s="12">
        <v>0</v>
      </c>
      <c r="G93" s="12">
        <v>0</v>
      </c>
      <c r="H93" s="12">
        <v>0</v>
      </c>
      <c r="I93" s="12">
        <v>0</v>
      </c>
      <c r="J93" s="12">
        <v>0</v>
      </c>
      <c r="K93" s="12">
        <v>0</v>
      </c>
      <c r="L93" s="12">
        <v>0</v>
      </c>
      <c r="M93" s="12">
        <v>0</v>
      </c>
      <c r="N93" s="12">
        <v>0</v>
      </c>
      <c r="O93" s="12">
        <v>0</v>
      </c>
    </row>
    <row r="94" spans="2:15" ht="14" customHeight="1" thickTop="1" thickBot="1" x14ac:dyDescent="0.2">
      <c r="B94" s="121">
        <v>2</v>
      </c>
      <c r="C94" s="102" t="str">
        <f t="shared" si="24"/>
        <v>9 h 30 à 11 h 30</v>
      </c>
      <c r="D94" s="14">
        <v>7</v>
      </c>
      <c r="E94" s="14">
        <v>6</v>
      </c>
      <c r="F94" s="14">
        <v>7</v>
      </c>
      <c r="G94" s="22">
        <v>7</v>
      </c>
      <c r="H94" s="14">
        <v>8</v>
      </c>
      <c r="I94" s="14">
        <v>8</v>
      </c>
      <c r="J94" s="14">
        <v>15</v>
      </c>
      <c r="K94" s="14">
        <v>15</v>
      </c>
      <c r="L94" s="14">
        <v>9</v>
      </c>
      <c r="M94" s="14">
        <v>7</v>
      </c>
      <c r="N94" s="14">
        <v>5</v>
      </c>
      <c r="O94" s="14">
        <v>6</v>
      </c>
    </row>
    <row r="95" spans="2:15" ht="14" customHeight="1" thickTop="1" thickBot="1" x14ac:dyDescent="0.2">
      <c r="B95" s="121">
        <v>3</v>
      </c>
      <c r="C95" s="102" t="str">
        <f t="shared" si="24"/>
        <v>11 h 30 à 14 h 30</v>
      </c>
      <c r="D95" s="14">
        <v>7</v>
      </c>
      <c r="E95" s="14">
        <v>6</v>
      </c>
      <c r="F95" s="14">
        <v>7</v>
      </c>
      <c r="G95" s="22">
        <v>7</v>
      </c>
      <c r="H95" s="14">
        <v>8</v>
      </c>
      <c r="I95" s="14">
        <v>8</v>
      </c>
      <c r="J95" s="14">
        <v>15</v>
      </c>
      <c r="K95" s="14">
        <v>15</v>
      </c>
      <c r="L95" s="14">
        <v>9</v>
      </c>
      <c r="M95" s="14">
        <v>7</v>
      </c>
      <c r="N95" s="14">
        <v>5</v>
      </c>
      <c r="O95" s="14">
        <v>6</v>
      </c>
    </row>
    <row r="96" spans="2:15" ht="14" customHeight="1" thickTop="1" thickBot="1" x14ac:dyDescent="0.2">
      <c r="B96" s="121">
        <v>4</v>
      </c>
      <c r="C96" s="102" t="str">
        <f t="shared" si="24"/>
        <v>14 h 30 à 17 h</v>
      </c>
      <c r="D96" s="14">
        <v>7</v>
      </c>
      <c r="E96" s="14">
        <v>6</v>
      </c>
      <c r="F96" s="14">
        <v>7</v>
      </c>
      <c r="G96" s="22">
        <v>7</v>
      </c>
      <c r="H96" s="14">
        <v>8</v>
      </c>
      <c r="I96" s="14">
        <v>8</v>
      </c>
      <c r="J96" s="14">
        <v>15</v>
      </c>
      <c r="K96" s="14">
        <v>15</v>
      </c>
      <c r="L96" s="14">
        <v>9</v>
      </c>
      <c r="M96" s="14">
        <v>7</v>
      </c>
      <c r="N96" s="14">
        <v>5</v>
      </c>
      <c r="O96" s="14">
        <v>6</v>
      </c>
    </row>
    <row r="97" spans="2:15" ht="14" customHeight="1" thickTop="1" thickBot="1" x14ac:dyDescent="0.2">
      <c r="B97" s="121">
        <v>5</v>
      </c>
      <c r="C97" s="102" t="str">
        <f t="shared" si="24"/>
        <v>17 h à 19 h</v>
      </c>
      <c r="D97" s="14">
        <v>7</v>
      </c>
      <c r="E97" s="14">
        <v>6</v>
      </c>
      <c r="F97" s="14">
        <v>7</v>
      </c>
      <c r="G97" s="22">
        <v>7</v>
      </c>
      <c r="H97" s="14">
        <v>8</v>
      </c>
      <c r="I97" s="14">
        <v>8</v>
      </c>
      <c r="J97" s="14">
        <v>15</v>
      </c>
      <c r="K97" s="14">
        <v>15</v>
      </c>
      <c r="L97" s="14">
        <v>9</v>
      </c>
      <c r="M97" s="14">
        <v>7</v>
      </c>
      <c r="N97" s="14">
        <v>5</v>
      </c>
      <c r="O97" s="14">
        <v>6</v>
      </c>
    </row>
    <row r="98" spans="2:15" ht="14" customHeight="1" thickTop="1" thickBot="1" x14ac:dyDescent="0.2">
      <c r="B98" s="121">
        <v>6</v>
      </c>
      <c r="C98" s="102" t="str">
        <f t="shared" si="24"/>
        <v>19 h à 23 h</v>
      </c>
      <c r="D98" s="14">
        <v>7</v>
      </c>
      <c r="E98" s="14">
        <v>6</v>
      </c>
      <c r="F98" s="14">
        <v>7</v>
      </c>
      <c r="G98" s="22">
        <v>7</v>
      </c>
      <c r="H98" s="14">
        <v>8</v>
      </c>
      <c r="I98" s="14">
        <v>8</v>
      </c>
      <c r="J98" s="14">
        <v>15</v>
      </c>
      <c r="K98" s="14">
        <v>15</v>
      </c>
      <c r="L98" s="14">
        <v>9</v>
      </c>
      <c r="M98" s="14">
        <v>7</v>
      </c>
      <c r="N98" s="14">
        <v>5</v>
      </c>
      <c r="O98" s="14">
        <v>6</v>
      </c>
    </row>
    <row r="99" spans="2:15" ht="14" customHeight="1" thickTop="1" thickBot="1" x14ac:dyDescent="0.2">
      <c r="B99" s="121">
        <v>7</v>
      </c>
      <c r="C99" s="102" t="str">
        <f t="shared" si="24"/>
        <v>23 h à 6 h</v>
      </c>
      <c r="D99" s="14">
        <v>0</v>
      </c>
      <c r="E99" s="14">
        <v>0</v>
      </c>
      <c r="F99" s="14">
        <v>0</v>
      </c>
      <c r="G99" s="22">
        <v>0</v>
      </c>
      <c r="H99" s="14">
        <v>0</v>
      </c>
      <c r="I99" s="14">
        <v>0</v>
      </c>
      <c r="J99" s="14">
        <v>0</v>
      </c>
      <c r="K99" s="14">
        <v>0</v>
      </c>
      <c r="L99" s="14">
        <v>0</v>
      </c>
      <c r="M99" s="14">
        <v>0</v>
      </c>
      <c r="N99" s="14">
        <v>0</v>
      </c>
      <c r="O99" s="14">
        <v>0</v>
      </c>
    </row>
    <row r="100" spans="2:15" ht="14" customHeight="1" thickTop="1" thickBot="1" x14ac:dyDescent="0.2">
      <c r="B100" s="19"/>
      <c r="C100" s="316" t="str">
        <f t="shared" ref="C100" si="25">+C82</f>
        <v>Total</v>
      </c>
      <c r="D100" s="17">
        <f t="shared" ref="D100:O100" si="26">+D93+D94+D95+D96+D97+D98+D99</f>
        <v>35</v>
      </c>
      <c r="E100" s="17">
        <f t="shared" si="26"/>
        <v>30</v>
      </c>
      <c r="F100" s="17">
        <f t="shared" si="26"/>
        <v>35</v>
      </c>
      <c r="G100" s="17">
        <f t="shared" si="26"/>
        <v>35</v>
      </c>
      <c r="H100" s="17">
        <f t="shared" si="26"/>
        <v>40</v>
      </c>
      <c r="I100" s="17">
        <f t="shared" si="26"/>
        <v>40</v>
      </c>
      <c r="J100" s="17">
        <f t="shared" si="26"/>
        <v>75</v>
      </c>
      <c r="K100" s="17">
        <f t="shared" si="26"/>
        <v>75</v>
      </c>
      <c r="L100" s="17">
        <f t="shared" si="26"/>
        <v>45</v>
      </c>
      <c r="M100" s="17">
        <f t="shared" si="26"/>
        <v>35</v>
      </c>
      <c r="N100" s="17">
        <f t="shared" si="26"/>
        <v>25</v>
      </c>
      <c r="O100" s="17">
        <f t="shared" si="26"/>
        <v>30</v>
      </c>
    </row>
    <row r="101" spans="2:15" ht="14" customHeight="1" thickTop="1" thickBot="1" x14ac:dyDescent="0.2">
      <c r="B101" s="124" t="s">
        <v>2</v>
      </c>
      <c r="C101" s="317" t="str">
        <f>+'Calendrier 2021'!C19</f>
        <v>Jeudi</v>
      </c>
      <c r="D101" s="77">
        <f>+'Calendrier 2021'!D19</f>
        <v>44203</v>
      </c>
      <c r="E101" s="77" t="str">
        <f>+'Calendrier 2021'!E19</f>
        <v>11 fev 2021</v>
      </c>
      <c r="F101" s="77">
        <f>+'Calendrier 2021'!F19</f>
        <v>44266</v>
      </c>
      <c r="G101" s="77">
        <f>+'Calendrier 2021'!G19</f>
        <v>44294</v>
      </c>
      <c r="H101" s="77">
        <f>+'Calendrier 2021'!H19</f>
        <v>44322</v>
      </c>
      <c r="I101" s="77">
        <f>+'Calendrier 2021'!I19</f>
        <v>44357</v>
      </c>
      <c r="J101" s="77">
        <f>+'Calendrier 2021'!J19</f>
        <v>44385</v>
      </c>
      <c r="K101" s="77">
        <f>+'Calendrier 2021'!K19</f>
        <v>44413</v>
      </c>
      <c r="L101" s="77">
        <f>+'Calendrier 2021'!L19</f>
        <v>44448</v>
      </c>
      <c r="M101" s="77">
        <f>+'Calendrier 2021'!M19</f>
        <v>44476</v>
      </c>
      <c r="N101" s="77">
        <f>+'Calendrier 2021'!N19</f>
        <v>44511</v>
      </c>
      <c r="O101" s="78" t="str">
        <f>+'Calendrier 2021'!O19</f>
        <v>9 dec 2021</v>
      </c>
    </row>
    <row r="102" spans="2:15" ht="14" customHeight="1" thickTop="1" thickBot="1" x14ac:dyDescent="0.2">
      <c r="B102" s="18">
        <v>1</v>
      </c>
      <c r="C102" s="100" t="str">
        <f t="shared" ref="C102:C108" si="27">C93</f>
        <v>6 h à 9 h 30</v>
      </c>
      <c r="D102" s="12">
        <v>0</v>
      </c>
      <c r="E102" s="12">
        <v>0</v>
      </c>
      <c r="F102" s="12">
        <v>0</v>
      </c>
      <c r="G102" s="12">
        <v>0</v>
      </c>
      <c r="H102" s="12">
        <v>0</v>
      </c>
      <c r="I102" s="12">
        <v>0</v>
      </c>
      <c r="J102" s="12">
        <v>0</v>
      </c>
      <c r="K102" s="12">
        <v>0</v>
      </c>
      <c r="L102" s="12">
        <v>0</v>
      </c>
      <c r="M102" s="12">
        <v>0</v>
      </c>
      <c r="N102" s="12">
        <v>0</v>
      </c>
      <c r="O102" s="12">
        <v>0</v>
      </c>
    </row>
    <row r="103" spans="2:15" ht="14" customHeight="1" thickTop="1" thickBot="1" x14ac:dyDescent="0.2">
      <c r="B103" s="121">
        <v>2</v>
      </c>
      <c r="C103" s="102" t="str">
        <f t="shared" si="27"/>
        <v>9 h 30 à 11 h 30</v>
      </c>
      <c r="D103" s="14">
        <v>7</v>
      </c>
      <c r="E103" s="14">
        <v>6</v>
      </c>
      <c r="F103" s="14">
        <v>7</v>
      </c>
      <c r="G103" s="22">
        <v>7</v>
      </c>
      <c r="H103" s="14">
        <v>8</v>
      </c>
      <c r="I103" s="14">
        <v>8</v>
      </c>
      <c r="J103" s="14">
        <v>15</v>
      </c>
      <c r="K103" s="14">
        <v>15</v>
      </c>
      <c r="L103" s="14">
        <v>9</v>
      </c>
      <c r="M103" s="14">
        <v>7</v>
      </c>
      <c r="N103" s="14">
        <v>5</v>
      </c>
      <c r="O103" s="14">
        <v>6</v>
      </c>
    </row>
    <row r="104" spans="2:15" ht="14" customHeight="1" thickTop="1" thickBot="1" x14ac:dyDescent="0.2">
      <c r="B104" s="121">
        <v>3</v>
      </c>
      <c r="C104" s="102" t="str">
        <f t="shared" si="27"/>
        <v>11 h 30 à 14 h 30</v>
      </c>
      <c r="D104" s="14">
        <v>7</v>
      </c>
      <c r="E104" s="14">
        <v>6</v>
      </c>
      <c r="F104" s="14">
        <v>7</v>
      </c>
      <c r="G104" s="22">
        <v>7</v>
      </c>
      <c r="H104" s="14">
        <v>8</v>
      </c>
      <c r="I104" s="14">
        <v>8</v>
      </c>
      <c r="J104" s="14">
        <v>15</v>
      </c>
      <c r="K104" s="14">
        <v>15</v>
      </c>
      <c r="L104" s="14">
        <v>9</v>
      </c>
      <c r="M104" s="14">
        <v>7</v>
      </c>
      <c r="N104" s="14">
        <v>5</v>
      </c>
      <c r="O104" s="14">
        <v>6</v>
      </c>
    </row>
    <row r="105" spans="2:15" ht="14" customHeight="1" thickTop="1" thickBot="1" x14ac:dyDescent="0.2">
      <c r="B105" s="121">
        <v>4</v>
      </c>
      <c r="C105" s="102" t="str">
        <f t="shared" si="27"/>
        <v>14 h 30 à 17 h</v>
      </c>
      <c r="D105" s="14">
        <v>7</v>
      </c>
      <c r="E105" s="14">
        <v>6</v>
      </c>
      <c r="F105" s="14">
        <v>7</v>
      </c>
      <c r="G105" s="22">
        <v>7</v>
      </c>
      <c r="H105" s="14">
        <v>8</v>
      </c>
      <c r="I105" s="14">
        <v>8</v>
      </c>
      <c r="J105" s="14">
        <v>15</v>
      </c>
      <c r="K105" s="14">
        <v>15</v>
      </c>
      <c r="L105" s="14">
        <v>9</v>
      </c>
      <c r="M105" s="14">
        <v>7</v>
      </c>
      <c r="N105" s="14">
        <v>5</v>
      </c>
      <c r="O105" s="14">
        <v>6</v>
      </c>
    </row>
    <row r="106" spans="2:15" ht="14" customHeight="1" thickTop="1" thickBot="1" x14ac:dyDescent="0.2">
      <c r="B106" s="121">
        <v>5</v>
      </c>
      <c r="C106" s="102" t="str">
        <f t="shared" si="27"/>
        <v>17 h à 19 h</v>
      </c>
      <c r="D106" s="14">
        <v>7</v>
      </c>
      <c r="E106" s="14">
        <v>6</v>
      </c>
      <c r="F106" s="14">
        <v>7</v>
      </c>
      <c r="G106" s="22">
        <v>7</v>
      </c>
      <c r="H106" s="14">
        <v>8</v>
      </c>
      <c r="I106" s="14">
        <v>8</v>
      </c>
      <c r="J106" s="14">
        <v>15</v>
      </c>
      <c r="K106" s="14">
        <v>15</v>
      </c>
      <c r="L106" s="14">
        <v>9</v>
      </c>
      <c r="M106" s="14">
        <v>7</v>
      </c>
      <c r="N106" s="14">
        <v>5</v>
      </c>
      <c r="O106" s="14">
        <v>6</v>
      </c>
    </row>
    <row r="107" spans="2:15" ht="14" customHeight="1" thickTop="1" thickBot="1" x14ac:dyDescent="0.2">
      <c r="B107" s="121">
        <v>6</v>
      </c>
      <c r="C107" s="102" t="str">
        <f t="shared" si="27"/>
        <v>19 h à 23 h</v>
      </c>
      <c r="D107" s="14">
        <v>7</v>
      </c>
      <c r="E107" s="14">
        <v>6</v>
      </c>
      <c r="F107" s="14">
        <v>7</v>
      </c>
      <c r="G107" s="22">
        <v>7</v>
      </c>
      <c r="H107" s="14">
        <v>8</v>
      </c>
      <c r="I107" s="14">
        <v>8</v>
      </c>
      <c r="J107" s="14">
        <v>15</v>
      </c>
      <c r="K107" s="14">
        <v>15</v>
      </c>
      <c r="L107" s="14">
        <v>9</v>
      </c>
      <c r="M107" s="14">
        <v>7</v>
      </c>
      <c r="N107" s="14">
        <v>5</v>
      </c>
      <c r="O107" s="14">
        <v>6</v>
      </c>
    </row>
    <row r="108" spans="2:15" ht="14" customHeight="1" thickTop="1" thickBot="1" x14ac:dyDescent="0.2">
      <c r="B108" s="121">
        <v>7</v>
      </c>
      <c r="C108" s="102" t="str">
        <f t="shared" si="27"/>
        <v>23 h à 6 h</v>
      </c>
      <c r="D108" s="14">
        <v>0</v>
      </c>
      <c r="E108" s="14">
        <v>0</v>
      </c>
      <c r="F108" s="14">
        <v>0</v>
      </c>
      <c r="G108" s="22">
        <v>0</v>
      </c>
      <c r="H108" s="14">
        <v>0</v>
      </c>
      <c r="I108" s="14">
        <v>0</v>
      </c>
      <c r="J108" s="14">
        <v>0</v>
      </c>
      <c r="K108" s="14">
        <v>0</v>
      </c>
      <c r="L108" s="14">
        <v>0</v>
      </c>
      <c r="M108" s="14">
        <v>0</v>
      </c>
      <c r="N108" s="14">
        <v>0</v>
      </c>
      <c r="O108" s="14">
        <v>0</v>
      </c>
    </row>
    <row r="109" spans="2:15" ht="14" customHeight="1" thickTop="1" thickBot="1" x14ac:dyDescent="0.2">
      <c r="B109" s="19"/>
      <c r="C109" s="21" t="str">
        <f>+C100</f>
        <v>Total</v>
      </c>
      <c r="D109" s="17">
        <f t="shared" ref="D109:O109" si="28">+D102+D103+D104+D105+D106+D107+D108</f>
        <v>35</v>
      </c>
      <c r="E109" s="17">
        <f t="shared" si="28"/>
        <v>30</v>
      </c>
      <c r="F109" s="17">
        <f t="shared" si="28"/>
        <v>35</v>
      </c>
      <c r="G109" s="17">
        <f t="shared" si="28"/>
        <v>35</v>
      </c>
      <c r="H109" s="17">
        <f t="shared" si="28"/>
        <v>40</v>
      </c>
      <c r="I109" s="17">
        <f t="shared" si="28"/>
        <v>40</v>
      </c>
      <c r="J109" s="17">
        <f t="shared" si="28"/>
        <v>75</v>
      </c>
      <c r="K109" s="17">
        <f t="shared" si="28"/>
        <v>75</v>
      </c>
      <c r="L109" s="17">
        <f t="shared" si="28"/>
        <v>45</v>
      </c>
      <c r="M109" s="17">
        <f t="shared" si="28"/>
        <v>35</v>
      </c>
      <c r="N109" s="17">
        <f t="shared" si="28"/>
        <v>25</v>
      </c>
      <c r="O109" s="17">
        <f t="shared" si="28"/>
        <v>30</v>
      </c>
    </row>
    <row r="110" spans="2:15" ht="14" customHeight="1" thickTop="1" thickBot="1" x14ac:dyDescent="0.2">
      <c r="B110" s="124" t="s">
        <v>2</v>
      </c>
      <c r="C110" s="125" t="str">
        <f>+'Calendrier 2021'!C20</f>
        <v>Vendredi</v>
      </c>
      <c r="D110" s="77">
        <f>+'Calendrier 2021'!D20</f>
        <v>44204</v>
      </c>
      <c r="E110" s="77" t="str">
        <f>+'Calendrier 2021'!E20</f>
        <v>12 fev 2021</v>
      </c>
      <c r="F110" s="77">
        <f>+'Calendrier 2021'!F20</f>
        <v>44267</v>
      </c>
      <c r="G110" s="77">
        <f>+'Calendrier 2021'!G20</f>
        <v>44295</v>
      </c>
      <c r="H110" s="77">
        <f>+'Calendrier 2021'!H20</f>
        <v>44323</v>
      </c>
      <c r="I110" s="77">
        <f>+'Calendrier 2021'!I20</f>
        <v>44358</v>
      </c>
      <c r="J110" s="77">
        <f>+'Calendrier 2021'!J20</f>
        <v>44386</v>
      </c>
      <c r="K110" s="77">
        <f>+'Calendrier 2021'!K20</f>
        <v>44414</v>
      </c>
      <c r="L110" s="77">
        <f>+'Calendrier 2021'!L20</f>
        <v>44449</v>
      </c>
      <c r="M110" s="77">
        <f>+'Calendrier 2021'!M20</f>
        <v>44477</v>
      </c>
      <c r="N110" s="77">
        <f>+'Calendrier 2021'!N20</f>
        <v>44512</v>
      </c>
      <c r="O110" s="78" t="str">
        <f>+'Calendrier 2021'!O20</f>
        <v>10 dec 2021</v>
      </c>
    </row>
    <row r="111" spans="2:15" ht="14" customHeight="1" thickTop="1" thickBot="1" x14ac:dyDescent="0.2">
      <c r="B111" s="18">
        <v>1</v>
      </c>
      <c r="C111" s="100" t="str">
        <f t="shared" ref="C111:C117" si="29">C102</f>
        <v>6 h à 9 h 30</v>
      </c>
      <c r="D111" s="12">
        <v>0</v>
      </c>
      <c r="E111" s="12">
        <v>0</v>
      </c>
      <c r="F111" s="12">
        <v>0</v>
      </c>
      <c r="G111" s="12">
        <v>0</v>
      </c>
      <c r="H111" s="12">
        <v>0</v>
      </c>
      <c r="I111" s="12">
        <v>0</v>
      </c>
      <c r="J111" s="12">
        <v>0</v>
      </c>
      <c r="K111" s="12">
        <v>0</v>
      </c>
      <c r="L111" s="12">
        <v>0</v>
      </c>
      <c r="M111" s="12">
        <v>0</v>
      </c>
      <c r="N111" s="12">
        <v>0</v>
      </c>
      <c r="O111" s="12">
        <v>0</v>
      </c>
    </row>
    <row r="112" spans="2:15" ht="14" customHeight="1" thickTop="1" thickBot="1" x14ac:dyDescent="0.2">
      <c r="B112" s="121">
        <v>2</v>
      </c>
      <c r="C112" s="102" t="str">
        <f t="shared" si="29"/>
        <v>9 h 30 à 11 h 30</v>
      </c>
      <c r="D112" s="14">
        <v>7</v>
      </c>
      <c r="E112" s="14">
        <v>6</v>
      </c>
      <c r="F112" s="14">
        <v>7</v>
      </c>
      <c r="G112" s="14">
        <v>7</v>
      </c>
      <c r="H112" s="14">
        <v>8</v>
      </c>
      <c r="I112" s="14">
        <v>8</v>
      </c>
      <c r="J112" s="14">
        <v>15</v>
      </c>
      <c r="K112" s="14">
        <v>15</v>
      </c>
      <c r="L112" s="14">
        <v>9</v>
      </c>
      <c r="M112" s="14">
        <v>7</v>
      </c>
      <c r="N112" s="14">
        <v>5</v>
      </c>
      <c r="O112" s="14">
        <v>6</v>
      </c>
    </row>
    <row r="113" spans="2:16" ht="14" customHeight="1" thickTop="1" thickBot="1" x14ac:dyDescent="0.2">
      <c r="B113" s="121">
        <v>3</v>
      </c>
      <c r="C113" s="102" t="str">
        <f t="shared" si="29"/>
        <v>11 h 30 à 14 h 30</v>
      </c>
      <c r="D113" s="14">
        <v>7</v>
      </c>
      <c r="E113" s="14">
        <v>6</v>
      </c>
      <c r="F113" s="14">
        <v>7</v>
      </c>
      <c r="G113" s="14">
        <v>7</v>
      </c>
      <c r="H113" s="14">
        <v>8</v>
      </c>
      <c r="I113" s="14">
        <v>8</v>
      </c>
      <c r="J113" s="14">
        <v>15</v>
      </c>
      <c r="K113" s="14">
        <v>15</v>
      </c>
      <c r="L113" s="14">
        <v>9</v>
      </c>
      <c r="M113" s="14">
        <v>7</v>
      </c>
      <c r="N113" s="14">
        <v>5</v>
      </c>
      <c r="O113" s="14">
        <v>6</v>
      </c>
    </row>
    <row r="114" spans="2:16" ht="14" customHeight="1" thickTop="1" thickBot="1" x14ac:dyDescent="0.2">
      <c r="B114" s="121">
        <v>4</v>
      </c>
      <c r="C114" s="102" t="str">
        <f t="shared" si="29"/>
        <v>14 h 30 à 17 h</v>
      </c>
      <c r="D114" s="14">
        <v>7</v>
      </c>
      <c r="E114" s="14">
        <v>6</v>
      </c>
      <c r="F114" s="14">
        <v>7</v>
      </c>
      <c r="G114" s="14">
        <v>7</v>
      </c>
      <c r="H114" s="14">
        <v>8</v>
      </c>
      <c r="I114" s="14">
        <v>8</v>
      </c>
      <c r="J114" s="14">
        <v>15</v>
      </c>
      <c r="K114" s="14">
        <v>15</v>
      </c>
      <c r="L114" s="14">
        <v>9</v>
      </c>
      <c r="M114" s="14">
        <v>7</v>
      </c>
      <c r="N114" s="14">
        <v>5</v>
      </c>
      <c r="O114" s="14">
        <v>6</v>
      </c>
    </row>
    <row r="115" spans="2:16" ht="14" customHeight="1" thickTop="1" thickBot="1" x14ac:dyDescent="0.2">
      <c r="B115" s="121">
        <v>5</v>
      </c>
      <c r="C115" s="102" t="str">
        <f t="shared" si="29"/>
        <v>17 h à 19 h</v>
      </c>
      <c r="D115" s="14">
        <v>7</v>
      </c>
      <c r="E115" s="14">
        <v>6</v>
      </c>
      <c r="F115" s="14">
        <v>7</v>
      </c>
      <c r="G115" s="14">
        <v>7</v>
      </c>
      <c r="H115" s="14">
        <v>8</v>
      </c>
      <c r="I115" s="14">
        <v>8</v>
      </c>
      <c r="J115" s="14">
        <v>15</v>
      </c>
      <c r="K115" s="14">
        <v>15</v>
      </c>
      <c r="L115" s="14">
        <v>9</v>
      </c>
      <c r="M115" s="14">
        <v>7</v>
      </c>
      <c r="N115" s="14">
        <v>5</v>
      </c>
      <c r="O115" s="14">
        <v>6</v>
      </c>
    </row>
    <row r="116" spans="2:16" ht="14" customHeight="1" thickTop="1" thickBot="1" x14ac:dyDescent="0.2">
      <c r="B116" s="121">
        <v>6</v>
      </c>
      <c r="C116" s="102" t="str">
        <f t="shared" si="29"/>
        <v>19 h à 23 h</v>
      </c>
      <c r="D116" s="14">
        <v>7</v>
      </c>
      <c r="E116" s="14">
        <v>6</v>
      </c>
      <c r="F116" s="14">
        <v>7</v>
      </c>
      <c r="G116" s="14">
        <v>7</v>
      </c>
      <c r="H116" s="14">
        <v>8</v>
      </c>
      <c r="I116" s="14">
        <v>8</v>
      </c>
      <c r="J116" s="14">
        <v>15</v>
      </c>
      <c r="K116" s="14">
        <v>15</v>
      </c>
      <c r="L116" s="14">
        <v>9</v>
      </c>
      <c r="M116" s="14">
        <v>7</v>
      </c>
      <c r="N116" s="14">
        <v>5</v>
      </c>
      <c r="O116" s="14">
        <v>6</v>
      </c>
    </row>
    <row r="117" spans="2:16" ht="14" customHeight="1" thickTop="1" thickBot="1" x14ac:dyDescent="0.2">
      <c r="B117" s="121">
        <v>7</v>
      </c>
      <c r="C117" s="102" t="str">
        <f t="shared" si="29"/>
        <v>23 h à 6 h</v>
      </c>
      <c r="D117" s="14">
        <v>0</v>
      </c>
      <c r="E117" s="14">
        <v>0</v>
      </c>
      <c r="F117" s="14">
        <v>0</v>
      </c>
      <c r="G117" s="14">
        <v>0</v>
      </c>
      <c r="H117" s="14">
        <v>0</v>
      </c>
      <c r="I117" s="14">
        <v>0</v>
      </c>
      <c r="J117" s="14">
        <v>0</v>
      </c>
      <c r="K117" s="14">
        <v>0</v>
      </c>
      <c r="L117" s="14">
        <v>0</v>
      </c>
      <c r="M117" s="14">
        <v>0</v>
      </c>
      <c r="N117" s="14">
        <v>0</v>
      </c>
      <c r="O117" s="14">
        <v>0</v>
      </c>
    </row>
    <row r="118" spans="2:16" ht="14" customHeight="1" thickTop="1" thickBot="1" x14ac:dyDescent="0.2">
      <c r="B118" s="19"/>
      <c r="C118" s="316" t="str">
        <f t="shared" ref="C118" si="30">+C109</f>
        <v>Total</v>
      </c>
      <c r="D118" s="17">
        <f t="shared" ref="D118:O118" si="31">+D111+D112+D113+D114+D115+D116+D117</f>
        <v>35</v>
      </c>
      <c r="E118" s="17">
        <f t="shared" si="31"/>
        <v>30</v>
      </c>
      <c r="F118" s="17">
        <f t="shared" si="31"/>
        <v>35</v>
      </c>
      <c r="G118" s="17">
        <f t="shared" si="31"/>
        <v>35</v>
      </c>
      <c r="H118" s="17">
        <f t="shared" si="31"/>
        <v>40</v>
      </c>
      <c r="I118" s="17">
        <f t="shared" si="31"/>
        <v>40</v>
      </c>
      <c r="J118" s="17">
        <f t="shared" si="31"/>
        <v>75</v>
      </c>
      <c r="K118" s="17">
        <f t="shared" si="31"/>
        <v>75</v>
      </c>
      <c r="L118" s="17">
        <f t="shared" si="31"/>
        <v>45</v>
      </c>
      <c r="M118" s="17">
        <f t="shared" si="31"/>
        <v>35</v>
      </c>
      <c r="N118" s="17">
        <f t="shared" si="31"/>
        <v>25</v>
      </c>
      <c r="O118" s="17">
        <f t="shared" si="31"/>
        <v>30</v>
      </c>
    </row>
    <row r="119" spans="2:16" ht="14" customHeight="1" thickTop="1" thickBot="1" x14ac:dyDescent="0.2">
      <c r="B119" s="124" t="s">
        <v>2</v>
      </c>
      <c r="C119" s="317" t="str">
        <f>+'Calendrier 2021'!C21</f>
        <v>Samedi</v>
      </c>
      <c r="D119" s="77">
        <f>+'Calendrier 2021'!D21</f>
        <v>44205</v>
      </c>
      <c r="E119" s="77" t="str">
        <f>+'Calendrier 2021'!E21</f>
        <v>13 fev 2021</v>
      </c>
      <c r="F119" s="77">
        <f>+'Calendrier 2021'!F21</f>
        <v>44268</v>
      </c>
      <c r="G119" s="77">
        <f>+'Calendrier 2021'!G21</f>
        <v>44296</v>
      </c>
      <c r="H119" s="77">
        <f>+'Calendrier 2021'!H21</f>
        <v>44324</v>
      </c>
      <c r="I119" s="77">
        <f>+'Calendrier 2021'!I21</f>
        <v>44359</v>
      </c>
      <c r="J119" s="77">
        <f>+'Calendrier 2021'!J21</f>
        <v>44387</v>
      </c>
      <c r="K119" s="77">
        <f>+'Calendrier 2021'!K21</f>
        <v>44415</v>
      </c>
      <c r="L119" s="77">
        <f>+'Calendrier 2021'!L21</f>
        <v>44450</v>
      </c>
      <c r="M119" s="77">
        <f>+'Calendrier 2021'!M21</f>
        <v>44478</v>
      </c>
      <c r="N119" s="77">
        <f>+'Calendrier 2021'!N21</f>
        <v>44513</v>
      </c>
      <c r="O119" s="78" t="str">
        <f>+'Calendrier 2021'!O21</f>
        <v>11 dec 2021</v>
      </c>
    </row>
    <row r="120" spans="2:16" ht="14" customHeight="1" thickTop="1" thickBot="1" x14ac:dyDescent="0.2">
      <c r="B120" s="18">
        <v>1</v>
      </c>
      <c r="C120" s="100" t="str">
        <f t="shared" ref="C120:C126" si="32">C111</f>
        <v>6 h à 9 h 30</v>
      </c>
      <c r="D120" s="12">
        <v>0</v>
      </c>
      <c r="E120" s="12">
        <v>0</v>
      </c>
      <c r="F120" s="12">
        <v>0</v>
      </c>
      <c r="G120" s="12">
        <v>0</v>
      </c>
      <c r="H120" s="12">
        <v>0</v>
      </c>
      <c r="I120" s="12">
        <v>0</v>
      </c>
      <c r="J120" s="12">
        <v>0</v>
      </c>
      <c r="K120" s="12">
        <v>0</v>
      </c>
      <c r="L120" s="12">
        <v>0</v>
      </c>
      <c r="M120" s="12">
        <v>0</v>
      </c>
      <c r="N120" s="12">
        <v>0</v>
      </c>
      <c r="O120" s="12">
        <v>0</v>
      </c>
      <c r="P120" s="23" t="s">
        <v>2</v>
      </c>
    </row>
    <row r="121" spans="2:16" ht="14" customHeight="1" thickTop="1" thickBot="1" x14ac:dyDescent="0.2">
      <c r="B121" s="18">
        <v>2</v>
      </c>
      <c r="C121" s="102" t="str">
        <f t="shared" si="32"/>
        <v>9 h 30 à 11 h 30</v>
      </c>
      <c r="D121" s="14">
        <v>7</v>
      </c>
      <c r="E121" s="14">
        <v>6</v>
      </c>
      <c r="F121" s="14">
        <v>7</v>
      </c>
      <c r="G121" s="14">
        <v>7</v>
      </c>
      <c r="H121" s="14">
        <v>8</v>
      </c>
      <c r="I121" s="14">
        <v>8</v>
      </c>
      <c r="J121" s="14">
        <v>15</v>
      </c>
      <c r="K121" s="14">
        <v>15</v>
      </c>
      <c r="L121" s="14">
        <v>9</v>
      </c>
      <c r="M121" s="14">
        <v>7</v>
      </c>
      <c r="N121" s="14">
        <v>5</v>
      </c>
      <c r="O121" s="14">
        <v>6</v>
      </c>
    </row>
    <row r="122" spans="2:16" ht="14" customHeight="1" thickTop="1" thickBot="1" x14ac:dyDescent="0.2">
      <c r="B122" s="18">
        <v>3</v>
      </c>
      <c r="C122" s="102" t="str">
        <f t="shared" si="32"/>
        <v>11 h 30 à 14 h 30</v>
      </c>
      <c r="D122" s="14">
        <v>7</v>
      </c>
      <c r="E122" s="14">
        <v>6</v>
      </c>
      <c r="F122" s="14">
        <v>7</v>
      </c>
      <c r="G122" s="14">
        <v>7</v>
      </c>
      <c r="H122" s="14">
        <v>8</v>
      </c>
      <c r="I122" s="14">
        <v>8</v>
      </c>
      <c r="J122" s="14">
        <v>15</v>
      </c>
      <c r="K122" s="14">
        <v>15</v>
      </c>
      <c r="L122" s="14">
        <v>9</v>
      </c>
      <c r="M122" s="14">
        <v>7</v>
      </c>
      <c r="N122" s="14">
        <v>5</v>
      </c>
      <c r="O122" s="14">
        <v>6</v>
      </c>
    </row>
    <row r="123" spans="2:16" ht="14" customHeight="1" thickTop="1" thickBot="1" x14ac:dyDescent="0.2">
      <c r="B123" s="18">
        <v>4</v>
      </c>
      <c r="C123" s="102" t="str">
        <f t="shared" si="32"/>
        <v>14 h 30 à 17 h</v>
      </c>
      <c r="D123" s="14">
        <v>7</v>
      </c>
      <c r="E123" s="14">
        <v>6</v>
      </c>
      <c r="F123" s="14">
        <v>7</v>
      </c>
      <c r="G123" s="14">
        <v>7</v>
      </c>
      <c r="H123" s="14">
        <v>8</v>
      </c>
      <c r="I123" s="14">
        <v>8</v>
      </c>
      <c r="J123" s="14">
        <v>15</v>
      </c>
      <c r="K123" s="14">
        <v>15</v>
      </c>
      <c r="L123" s="14">
        <v>9</v>
      </c>
      <c r="M123" s="14">
        <v>7</v>
      </c>
      <c r="N123" s="14">
        <v>5</v>
      </c>
      <c r="O123" s="14">
        <v>6</v>
      </c>
    </row>
    <row r="124" spans="2:16" ht="14" customHeight="1" thickTop="1" thickBot="1" x14ac:dyDescent="0.2">
      <c r="B124" s="18">
        <v>5</v>
      </c>
      <c r="C124" s="102" t="str">
        <f t="shared" si="32"/>
        <v>17 h à 19 h</v>
      </c>
      <c r="D124" s="14">
        <v>7</v>
      </c>
      <c r="E124" s="14">
        <v>6</v>
      </c>
      <c r="F124" s="14">
        <v>7</v>
      </c>
      <c r="G124" s="14">
        <v>7</v>
      </c>
      <c r="H124" s="14">
        <v>8</v>
      </c>
      <c r="I124" s="14">
        <v>8</v>
      </c>
      <c r="J124" s="14">
        <v>15</v>
      </c>
      <c r="K124" s="14">
        <v>15</v>
      </c>
      <c r="L124" s="14">
        <v>9</v>
      </c>
      <c r="M124" s="14">
        <v>7</v>
      </c>
      <c r="N124" s="14">
        <v>5</v>
      </c>
      <c r="O124" s="14">
        <v>6</v>
      </c>
    </row>
    <row r="125" spans="2:16" ht="14" customHeight="1" thickTop="1" thickBot="1" x14ac:dyDescent="0.2">
      <c r="B125" s="18">
        <v>6</v>
      </c>
      <c r="C125" s="102" t="str">
        <f t="shared" si="32"/>
        <v>19 h à 23 h</v>
      </c>
      <c r="D125" s="14">
        <v>7</v>
      </c>
      <c r="E125" s="14">
        <v>6</v>
      </c>
      <c r="F125" s="14">
        <v>7</v>
      </c>
      <c r="G125" s="14">
        <v>7</v>
      </c>
      <c r="H125" s="14">
        <v>8</v>
      </c>
      <c r="I125" s="14">
        <v>8</v>
      </c>
      <c r="J125" s="14">
        <v>15</v>
      </c>
      <c r="K125" s="14">
        <v>15</v>
      </c>
      <c r="L125" s="14">
        <v>9</v>
      </c>
      <c r="M125" s="14">
        <v>7</v>
      </c>
      <c r="N125" s="14">
        <v>5</v>
      </c>
      <c r="O125" s="14">
        <v>6</v>
      </c>
    </row>
    <row r="126" spans="2:16" ht="14" customHeight="1" thickTop="1" thickBot="1" x14ac:dyDescent="0.2">
      <c r="B126" s="18">
        <v>7</v>
      </c>
      <c r="C126" s="102" t="str">
        <f t="shared" si="32"/>
        <v>23 h à 6 h</v>
      </c>
      <c r="D126" s="14">
        <v>0</v>
      </c>
      <c r="E126" s="14">
        <v>0</v>
      </c>
      <c r="F126" s="14">
        <v>0</v>
      </c>
      <c r="G126" s="14">
        <v>0</v>
      </c>
      <c r="H126" s="14">
        <v>0</v>
      </c>
      <c r="I126" s="14">
        <v>0</v>
      </c>
      <c r="J126" s="14">
        <v>0</v>
      </c>
      <c r="K126" s="14">
        <v>0</v>
      </c>
      <c r="L126" s="14">
        <v>0</v>
      </c>
      <c r="M126" s="14">
        <v>0</v>
      </c>
      <c r="N126" s="14">
        <v>0</v>
      </c>
      <c r="O126" s="14">
        <v>0</v>
      </c>
    </row>
    <row r="127" spans="2:16" ht="14" customHeight="1" thickTop="1" thickBot="1" x14ac:dyDescent="0.2">
      <c r="B127" s="19"/>
      <c r="C127" s="21" t="str">
        <f t="shared" ref="C127" si="33">+C118</f>
        <v>Total</v>
      </c>
      <c r="D127" s="17">
        <f>+D120+D121+D122+D123+D124+D125+D126</f>
        <v>35</v>
      </c>
      <c r="E127" s="17">
        <f>+E120+E121+E122+E123+E124+E125+E126</f>
        <v>30</v>
      </c>
      <c r="F127" s="17">
        <f>+F120+F121+F122+F123+F124+F125+F126</f>
        <v>35</v>
      </c>
      <c r="G127" s="17">
        <f t="shared" ref="G127:N127" si="34">+G120+G121+G122+G123+G124+G125+G126</f>
        <v>35</v>
      </c>
      <c r="H127" s="17">
        <f t="shared" si="34"/>
        <v>40</v>
      </c>
      <c r="I127" s="17">
        <f t="shared" si="34"/>
        <v>40</v>
      </c>
      <c r="J127" s="17">
        <f t="shared" si="34"/>
        <v>75</v>
      </c>
      <c r="K127" s="17">
        <f t="shared" si="34"/>
        <v>75</v>
      </c>
      <c r="L127" s="17">
        <f t="shared" si="34"/>
        <v>45</v>
      </c>
      <c r="M127" s="17">
        <f t="shared" si="34"/>
        <v>35</v>
      </c>
      <c r="N127" s="17">
        <f t="shared" si="34"/>
        <v>25</v>
      </c>
      <c r="O127" s="24">
        <f>+O120+O121+O122+O123+O124+O125+O126</f>
        <v>30</v>
      </c>
    </row>
    <row r="128" spans="2:16" ht="14" customHeight="1" thickTop="1" thickBot="1" x14ac:dyDescent="0.2">
      <c r="B128" s="124" t="s">
        <v>2</v>
      </c>
      <c r="C128" s="125" t="str">
        <f>+'Calendrier 2021'!C22</f>
        <v>Dimanche</v>
      </c>
      <c r="D128" s="77">
        <f>+'Calendrier 2021'!D22</f>
        <v>44206</v>
      </c>
      <c r="E128" s="77" t="str">
        <f>+'Calendrier 2021'!E22</f>
        <v>14 fev 2021</v>
      </c>
      <c r="F128" s="77">
        <f>+'Calendrier 2021'!F22</f>
        <v>44269</v>
      </c>
      <c r="G128" s="77">
        <f>+'Calendrier 2021'!G22</f>
        <v>44297</v>
      </c>
      <c r="H128" s="77">
        <f>+'Calendrier 2021'!H22</f>
        <v>44325</v>
      </c>
      <c r="I128" s="77">
        <f>+'Calendrier 2021'!I22</f>
        <v>44360</v>
      </c>
      <c r="J128" s="77">
        <f>+'Calendrier 2021'!J22</f>
        <v>44388</v>
      </c>
      <c r="K128" s="77">
        <f>+'Calendrier 2021'!K22</f>
        <v>44416</v>
      </c>
      <c r="L128" s="77">
        <f>+'Calendrier 2021'!L22</f>
        <v>44451</v>
      </c>
      <c r="M128" s="77">
        <f>+'Calendrier 2021'!M22</f>
        <v>44479</v>
      </c>
      <c r="N128" s="77">
        <f>+'Calendrier 2021'!N22</f>
        <v>44514</v>
      </c>
      <c r="O128" s="78" t="str">
        <f>+'Calendrier 2021'!O22</f>
        <v>12 dec 2021</v>
      </c>
    </row>
    <row r="129" spans="2:15" ht="14" customHeight="1" thickTop="1" thickBot="1" x14ac:dyDescent="0.2">
      <c r="B129" s="121">
        <v>1</v>
      </c>
      <c r="C129" s="100" t="str">
        <f t="shared" ref="C129:C135" si="35">C120</f>
        <v>6 h à 9 h 30</v>
      </c>
      <c r="D129" s="12">
        <v>0</v>
      </c>
      <c r="E129" s="12">
        <v>0</v>
      </c>
      <c r="F129" s="12">
        <v>0</v>
      </c>
      <c r="G129" s="12">
        <v>0</v>
      </c>
      <c r="H129" s="12">
        <v>0</v>
      </c>
      <c r="I129" s="12">
        <v>0</v>
      </c>
      <c r="J129" s="12">
        <v>0</v>
      </c>
      <c r="K129" s="12">
        <v>0</v>
      </c>
      <c r="L129" s="12">
        <v>0</v>
      </c>
      <c r="M129" s="12">
        <v>0</v>
      </c>
      <c r="N129" s="12">
        <v>0</v>
      </c>
      <c r="O129" s="12">
        <v>0</v>
      </c>
    </row>
    <row r="130" spans="2:15" ht="14" customHeight="1" thickTop="1" thickBot="1" x14ac:dyDescent="0.2">
      <c r="B130" s="18">
        <v>2</v>
      </c>
      <c r="C130" s="102" t="str">
        <f t="shared" si="35"/>
        <v>9 h 30 à 11 h 30</v>
      </c>
      <c r="D130" s="14">
        <v>7</v>
      </c>
      <c r="E130" s="14">
        <v>6</v>
      </c>
      <c r="F130" s="14">
        <v>7</v>
      </c>
      <c r="G130" s="14">
        <v>7</v>
      </c>
      <c r="H130" s="14">
        <v>8</v>
      </c>
      <c r="I130" s="14">
        <v>8</v>
      </c>
      <c r="J130" s="14">
        <v>15</v>
      </c>
      <c r="K130" s="14">
        <v>15</v>
      </c>
      <c r="L130" s="14">
        <v>9</v>
      </c>
      <c r="M130" s="14">
        <v>7</v>
      </c>
      <c r="N130" s="14">
        <v>5</v>
      </c>
      <c r="O130" s="14">
        <v>6</v>
      </c>
    </row>
    <row r="131" spans="2:15" ht="14" customHeight="1" thickTop="1" thickBot="1" x14ac:dyDescent="0.2">
      <c r="B131" s="18">
        <v>3</v>
      </c>
      <c r="C131" s="102" t="str">
        <f t="shared" si="35"/>
        <v>11 h 30 à 14 h 30</v>
      </c>
      <c r="D131" s="14">
        <v>7</v>
      </c>
      <c r="E131" s="14">
        <v>6</v>
      </c>
      <c r="F131" s="14">
        <v>7</v>
      </c>
      <c r="G131" s="14">
        <v>7</v>
      </c>
      <c r="H131" s="14">
        <v>8</v>
      </c>
      <c r="I131" s="14">
        <v>8</v>
      </c>
      <c r="J131" s="14">
        <v>15</v>
      </c>
      <c r="K131" s="14">
        <v>15</v>
      </c>
      <c r="L131" s="14">
        <v>9</v>
      </c>
      <c r="M131" s="14">
        <v>7</v>
      </c>
      <c r="N131" s="14">
        <v>5</v>
      </c>
      <c r="O131" s="14">
        <v>6</v>
      </c>
    </row>
    <row r="132" spans="2:15" ht="14" customHeight="1" thickTop="1" thickBot="1" x14ac:dyDescent="0.2">
      <c r="B132" s="18">
        <v>4</v>
      </c>
      <c r="C132" s="102" t="str">
        <f t="shared" si="35"/>
        <v>14 h 30 à 17 h</v>
      </c>
      <c r="D132" s="14">
        <v>7</v>
      </c>
      <c r="E132" s="14">
        <v>6</v>
      </c>
      <c r="F132" s="14">
        <v>7</v>
      </c>
      <c r="G132" s="14">
        <v>7</v>
      </c>
      <c r="H132" s="14">
        <v>8</v>
      </c>
      <c r="I132" s="14">
        <v>8</v>
      </c>
      <c r="J132" s="14">
        <v>15</v>
      </c>
      <c r="K132" s="14">
        <v>15</v>
      </c>
      <c r="L132" s="14">
        <v>9</v>
      </c>
      <c r="M132" s="14">
        <v>7</v>
      </c>
      <c r="N132" s="14">
        <v>5</v>
      </c>
      <c r="O132" s="14">
        <v>6</v>
      </c>
    </row>
    <row r="133" spans="2:15" ht="14" customHeight="1" thickTop="1" thickBot="1" x14ac:dyDescent="0.2">
      <c r="B133" s="18">
        <v>5</v>
      </c>
      <c r="C133" s="102" t="str">
        <f t="shared" si="35"/>
        <v>17 h à 19 h</v>
      </c>
      <c r="D133" s="14">
        <v>7</v>
      </c>
      <c r="E133" s="14">
        <v>6</v>
      </c>
      <c r="F133" s="14">
        <v>7</v>
      </c>
      <c r="G133" s="14">
        <v>7</v>
      </c>
      <c r="H133" s="14">
        <v>8</v>
      </c>
      <c r="I133" s="14">
        <v>8</v>
      </c>
      <c r="J133" s="14">
        <v>15</v>
      </c>
      <c r="K133" s="14">
        <v>15</v>
      </c>
      <c r="L133" s="14">
        <v>9</v>
      </c>
      <c r="M133" s="14">
        <v>7</v>
      </c>
      <c r="N133" s="14">
        <v>5</v>
      </c>
      <c r="O133" s="14">
        <v>6</v>
      </c>
    </row>
    <row r="134" spans="2:15" ht="14" customHeight="1" thickTop="1" thickBot="1" x14ac:dyDescent="0.2">
      <c r="B134" s="18">
        <v>6</v>
      </c>
      <c r="C134" s="102" t="str">
        <f t="shared" si="35"/>
        <v>19 h à 23 h</v>
      </c>
      <c r="D134" s="14">
        <v>7</v>
      </c>
      <c r="E134" s="14">
        <v>6</v>
      </c>
      <c r="F134" s="14">
        <v>7</v>
      </c>
      <c r="G134" s="14">
        <v>7</v>
      </c>
      <c r="H134" s="14">
        <v>8</v>
      </c>
      <c r="I134" s="14">
        <v>8</v>
      </c>
      <c r="J134" s="14">
        <v>15</v>
      </c>
      <c r="K134" s="14">
        <v>15</v>
      </c>
      <c r="L134" s="14">
        <v>9</v>
      </c>
      <c r="M134" s="14">
        <v>7</v>
      </c>
      <c r="N134" s="14">
        <v>5</v>
      </c>
      <c r="O134" s="14">
        <v>6</v>
      </c>
    </row>
    <row r="135" spans="2:15" ht="14" customHeight="1" thickTop="1" thickBot="1" x14ac:dyDescent="0.2">
      <c r="B135" s="18">
        <v>7</v>
      </c>
      <c r="C135" s="102" t="str">
        <f t="shared" si="35"/>
        <v>23 h à 6 h</v>
      </c>
      <c r="D135" s="14">
        <v>0</v>
      </c>
      <c r="E135" s="14">
        <v>0</v>
      </c>
      <c r="F135" s="14">
        <v>0</v>
      </c>
      <c r="G135" s="14">
        <v>0</v>
      </c>
      <c r="H135" s="14">
        <v>0</v>
      </c>
      <c r="I135" s="14">
        <v>0</v>
      </c>
      <c r="J135" s="14">
        <v>0</v>
      </c>
      <c r="K135" s="14">
        <v>0</v>
      </c>
      <c r="L135" s="14">
        <v>0</v>
      </c>
      <c r="M135" s="14">
        <v>0</v>
      </c>
      <c r="N135" s="14">
        <v>0</v>
      </c>
      <c r="O135" s="14">
        <v>0</v>
      </c>
    </row>
    <row r="136" spans="2:15" ht="14" customHeight="1" thickTop="1" thickBot="1" x14ac:dyDescent="0.2">
      <c r="B136" s="18"/>
      <c r="C136" s="16" t="str">
        <f t="shared" ref="C136" si="36">+C127</f>
        <v>Total</v>
      </c>
      <c r="D136" s="24">
        <f t="shared" ref="D136:L136" si="37">+D129+D130+D131+D132+D133+D134+D135</f>
        <v>35</v>
      </c>
      <c r="E136" s="24">
        <f t="shared" si="37"/>
        <v>30</v>
      </c>
      <c r="F136" s="24">
        <f t="shared" si="37"/>
        <v>35</v>
      </c>
      <c r="G136" s="24">
        <f t="shared" si="37"/>
        <v>35</v>
      </c>
      <c r="H136" s="24">
        <f t="shared" si="37"/>
        <v>40</v>
      </c>
      <c r="I136" s="24">
        <f t="shared" si="37"/>
        <v>40</v>
      </c>
      <c r="J136" s="24">
        <f t="shared" si="37"/>
        <v>75</v>
      </c>
      <c r="K136" s="24">
        <f t="shared" si="37"/>
        <v>75</v>
      </c>
      <c r="L136" s="24">
        <f t="shared" si="37"/>
        <v>45</v>
      </c>
      <c r="M136" s="24">
        <f>+M129+M130+M131+M132+M133+M134+M135</f>
        <v>35</v>
      </c>
      <c r="N136" s="24">
        <f>+N129+N130+N131+N132+N133+N134+N135</f>
        <v>25</v>
      </c>
      <c r="O136" s="24">
        <f>+O129+O130+O131+O132+O133+O134+O135</f>
        <v>30</v>
      </c>
    </row>
    <row r="137" spans="2:15" ht="14" customHeight="1" thickTop="1" thickBot="1" x14ac:dyDescent="0.2">
      <c r="B137" s="474" t="s">
        <v>18</v>
      </c>
      <c r="C137" s="475"/>
      <c r="D137" s="475"/>
      <c r="E137" s="475"/>
      <c r="F137" s="475"/>
      <c r="G137" s="475"/>
      <c r="H137" s="475"/>
      <c r="I137" s="475"/>
      <c r="J137" s="475"/>
      <c r="K137" s="475"/>
      <c r="L137" s="475"/>
      <c r="M137" s="475"/>
      <c r="N137" s="475"/>
      <c r="O137" s="476"/>
    </row>
    <row r="138" spans="2:15" ht="14" customHeight="1" thickTop="1" thickBot="1" x14ac:dyDescent="0.2">
      <c r="B138" s="128">
        <f>+'Calendrier 2021'!B23</f>
        <v>3</v>
      </c>
      <c r="C138" s="129" t="str">
        <f>+'Calendrier 2021'!C23</f>
        <v>Lundi</v>
      </c>
      <c r="D138" s="130">
        <f>+'Calendrier 2021'!D23</f>
        <v>44207</v>
      </c>
      <c r="E138" s="130" t="str">
        <f>+'Calendrier 2021'!E23</f>
        <v>15 fev 2021</v>
      </c>
      <c r="F138" s="130">
        <f>+'Calendrier 2021'!F23</f>
        <v>44270</v>
      </c>
      <c r="G138" s="130">
        <f>+'Calendrier 2021'!G23</f>
        <v>44298</v>
      </c>
      <c r="H138" s="130">
        <f>+'Calendrier 2021'!H23</f>
        <v>44326</v>
      </c>
      <c r="I138" s="130">
        <f>+'Calendrier 2021'!I23</f>
        <v>44361</v>
      </c>
      <c r="J138" s="130">
        <f>+'Calendrier 2021'!J23</f>
        <v>44389</v>
      </c>
      <c r="K138" s="130">
        <f>+'Calendrier 2021'!K23</f>
        <v>44417</v>
      </c>
      <c r="L138" s="130">
        <f>+'Calendrier 2021'!L23</f>
        <v>44452</v>
      </c>
      <c r="M138" s="130">
        <f>+'Calendrier 2021'!M23</f>
        <v>44480</v>
      </c>
      <c r="N138" s="130">
        <f>+'Calendrier 2021'!N23</f>
        <v>44515</v>
      </c>
      <c r="O138" s="131" t="str">
        <f>+'Calendrier 2021'!O23</f>
        <v>13 dec 2021</v>
      </c>
    </row>
    <row r="139" spans="2:15" ht="14" customHeight="1" thickTop="1" x14ac:dyDescent="0.15">
      <c r="B139" s="11">
        <v>1</v>
      </c>
      <c r="C139" s="100" t="str">
        <f t="shared" ref="C139:C145" si="38">C129</f>
        <v>6 h à 9 h 30</v>
      </c>
      <c r="D139" s="12">
        <v>0</v>
      </c>
      <c r="E139" s="12">
        <v>0</v>
      </c>
      <c r="F139" s="12">
        <v>0</v>
      </c>
      <c r="G139" s="12">
        <v>0</v>
      </c>
      <c r="H139" s="12">
        <v>0</v>
      </c>
      <c r="I139" s="12">
        <v>0</v>
      </c>
      <c r="J139" s="12">
        <v>0</v>
      </c>
      <c r="K139" s="12">
        <v>0</v>
      </c>
      <c r="L139" s="12">
        <v>0</v>
      </c>
      <c r="M139" s="12">
        <v>0</v>
      </c>
      <c r="N139" s="12">
        <v>0</v>
      </c>
      <c r="O139" s="12">
        <v>0</v>
      </c>
    </row>
    <row r="140" spans="2:15" ht="14" customHeight="1" x14ac:dyDescent="0.15">
      <c r="B140" s="13">
        <v>2</v>
      </c>
      <c r="C140" s="102" t="str">
        <f t="shared" si="38"/>
        <v>9 h 30 à 11 h 30</v>
      </c>
      <c r="D140" s="14">
        <v>7</v>
      </c>
      <c r="E140" s="14">
        <v>6</v>
      </c>
      <c r="F140" s="14">
        <v>7</v>
      </c>
      <c r="G140" s="14">
        <v>7</v>
      </c>
      <c r="H140" s="14">
        <v>8</v>
      </c>
      <c r="I140" s="14">
        <v>8</v>
      </c>
      <c r="J140" s="14">
        <v>15</v>
      </c>
      <c r="K140" s="14">
        <v>15</v>
      </c>
      <c r="L140" s="14">
        <v>9</v>
      </c>
      <c r="M140" s="14">
        <v>7</v>
      </c>
      <c r="N140" s="14">
        <v>5</v>
      </c>
      <c r="O140" s="14">
        <v>6</v>
      </c>
    </row>
    <row r="141" spans="2:15" ht="14" customHeight="1" x14ac:dyDescent="0.15">
      <c r="B141" s="13">
        <v>3</v>
      </c>
      <c r="C141" s="102" t="str">
        <f t="shared" si="38"/>
        <v>11 h 30 à 14 h 30</v>
      </c>
      <c r="D141" s="14">
        <v>7</v>
      </c>
      <c r="E141" s="14">
        <v>6</v>
      </c>
      <c r="F141" s="14">
        <v>7</v>
      </c>
      <c r="G141" s="14">
        <v>7</v>
      </c>
      <c r="H141" s="14">
        <v>8</v>
      </c>
      <c r="I141" s="14">
        <v>8</v>
      </c>
      <c r="J141" s="14">
        <v>15</v>
      </c>
      <c r="K141" s="14">
        <v>15</v>
      </c>
      <c r="L141" s="14">
        <v>9</v>
      </c>
      <c r="M141" s="14">
        <v>7</v>
      </c>
      <c r="N141" s="14">
        <v>5</v>
      </c>
      <c r="O141" s="14">
        <v>6</v>
      </c>
    </row>
    <row r="142" spans="2:15" ht="14" customHeight="1" x14ac:dyDescent="0.15">
      <c r="B142" s="13">
        <v>4</v>
      </c>
      <c r="C142" s="102" t="str">
        <f t="shared" si="38"/>
        <v>14 h 30 à 17 h</v>
      </c>
      <c r="D142" s="14">
        <v>7</v>
      </c>
      <c r="E142" s="14">
        <v>6</v>
      </c>
      <c r="F142" s="14">
        <v>7</v>
      </c>
      <c r="G142" s="14">
        <v>7</v>
      </c>
      <c r="H142" s="14">
        <v>8</v>
      </c>
      <c r="I142" s="14">
        <v>8</v>
      </c>
      <c r="J142" s="14">
        <v>15</v>
      </c>
      <c r="K142" s="14">
        <v>15</v>
      </c>
      <c r="L142" s="14">
        <v>9</v>
      </c>
      <c r="M142" s="14">
        <v>7</v>
      </c>
      <c r="N142" s="14">
        <v>5</v>
      </c>
      <c r="O142" s="14">
        <v>6</v>
      </c>
    </row>
    <row r="143" spans="2:15" ht="14" customHeight="1" x14ac:dyDescent="0.15">
      <c r="B143" s="13">
        <v>5</v>
      </c>
      <c r="C143" s="102" t="str">
        <f t="shared" si="38"/>
        <v>17 h à 19 h</v>
      </c>
      <c r="D143" s="14">
        <v>7</v>
      </c>
      <c r="E143" s="14">
        <v>6</v>
      </c>
      <c r="F143" s="14">
        <v>7</v>
      </c>
      <c r="G143" s="14">
        <v>7</v>
      </c>
      <c r="H143" s="14">
        <v>8</v>
      </c>
      <c r="I143" s="14">
        <v>8</v>
      </c>
      <c r="J143" s="14">
        <v>15</v>
      </c>
      <c r="K143" s="14">
        <v>15</v>
      </c>
      <c r="L143" s="14">
        <v>9</v>
      </c>
      <c r="M143" s="14">
        <v>7</v>
      </c>
      <c r="N143" s="14">
        <v>5</v>
      </c>
      <c r="O143" s="14">
        <v>6</v>
      </c>
    </row>
    <row r="144" spans="2:15" ht="14" customHeight="1" x14ac:dyDescent="0.15">
      <c r="B144" s="13">
        <v>6</v>
      </c>
      <c r="C144" s="102" t="str">
        <f t="shared" si="38"/>
        <v>19 h à 23 h</v>
      </c>
      <c r="D144" s="14">
        <v>7</v>
      </c>
      <c r="E144" s="14">
        <v>6</v>
      </c>
      <c r="F144" s="14">
        <v>7</v>
      </c>
      <c r="G144" s="14">
        <v>7</v>
      </c>
      <c r="H144" s="14">
        <v>8</v>
      </c>
      <c r="I144" s="14">
        <v>8</v>
      </c>
      <c r="J144" s="14">
        <v>15</v>
      </c>
      <c r="K144" s="14">
        <v>15</v>
      </c>
      <c r="L144" s="14">
        <v>9</v>
      </c>
      <c r="M144" s="14">
        <v>7</v>
      </c>
      <c r="N144" s="14">
        <v>5</v>
      </c>
      <c r="O144" s="14">
        <v>6</v>
      </c>
    </row>
    <row r="145" spans="2:15" ht="14" customHeight="1" x14ac:dyDescent="0.15">
      <c r="B145" s="13">
        <v>7</v>
      </c>
      <c r="C145" s="102" t="str">
        <f t="shared" si="38"/>
        <v>23 h à 6 h</v>
      </c>
      <c r="D145" s="14">
        <v>0</v>
      </c>
      <c r="E145" s="14">
        <v>0</v>
      </c>
      <c r="F145" s="14">
        <v>0</v>
      </c>
      <c r="G145" s="14">
        <v>0</v>
      </c>
      <c r="H145" s="14">
        <v>0</v>
      </c>
      <c r="I145" s="14">
        <v>0</v>
      </c>
      <c r="J145" s="14">
        <v>0</v>
      </c>
      <c r="K145" s="14">
        <v>0</v>
      </c>
      <c r="L145" s="14">
        <v>0</v>
      </c>
      <c r="M145" s="14">
        <v>0</v>
      </c>
      <c r="N145" s="14">
        <v>0</v>
      </c>
      <c r="O145" s="14">
        <v>0</v>
      </c>
    </row>
    <row r="146" spans="2:15" ht="14" customHeight="1" thickBot="1" x14ac:dyDescent="0.2">
      <c r="B146" s="15"/>
      <c r="C146" s="16" t="str">
        <f>+C136</f>
        <v>Total</v>
      </c>
      <c r="D146" s="24">
        <f t="shared" ref="D146:L146" si="39">+D139+D140+D141+D142+D143+D144+D145</f>
        <v>35</v>
      </c>
      <c r="E146" s="24">
        <f t="shared" si="39"/>
        <v>30</v>
      </c>
      <c r="F146" s="24">
        <f t="shared" si="39"/>
        <v>35</v>
      </c>
      <c r="G146" s="24">
        <f t="shared" si="39"/>
        <v>35</v>
      </c>
      <c r="H146" s="24">
        <f t="shared" si="39"/>
        <v>40</v>
      </c>
      <c r="I146" s="24">
        <f t="shared" si="39"/>
        <v>40</v>
      </c>
      <c r="J146" s="24">
        <f t="shared" si="39"/>
        <v>75</v>
      </c>
      <c r="K146" s="24">
        <f t="shared" si="39"/>
        <v>75</v>
      </c>
      <c r="L146" s="24">
        <f t="shared" si="39"/>
        <v>45</v>
      </c>
      <c r="M146" s="24">
        <f>+M139+M140+M141+M142+M143+M144+M145</f>
        <v>35</v>
      </c>
      <c r="N146" s="24">
        <f>+N139+N140+N141+N142+N143+N144+N145</f>
        <v>25</v>
      </c>
      <c r="O146" s="24">
        <f>+O139+O140+O141+O142+O143+O144+O145</f>
        <v>30</v>
      </c>
    </row>
    <row r="147" spans="2:15" ht="14" customHeight="1" thickTop="1" thickBot="1" x14ac:dyDescent="0.2">
      <c r="B147" s="124" t="s">
        <v>2</v>
      </c>
      <c r="C147" s="125" t="str">
        <f>+'Calendrier 2021'!C24</f>
        <v>Mardi</v>
      </c>
      <c r="D147" s="77">
        <f>+'Calendrier 2021'!D24</f>
        <v>44208</v>
      </c>
      <c r="E147" s="77" t="str">
        <f>+'Calendrier 2021'!E24</f>
        <v>16 fev 2021</v>
      </c>
      <c r="F147" s="77">
        <f>+'Calendrier 2021'!F24</f>
        <v>44271</v>
      </c>
      <c r="G147" s="77">
        <f>'Calendrier 2021'!G24</f>
        <v>44299</v>
      </c>
      <c r="H147" s="77">
        <f>+'Calendrier 2021'!H24</f>
        <v>44327</v>
      </c>
      <c r="I147" s="77">
        <f>+'Calendrier 2021'!I24</f>
        <v>44362</v>
      </c>
      <c r="J147" s="77">
        <f>+'Calendrier 2021'!J24</f>
        <v>44390</v>
      </c>
      <c r="K147" s="77">
        <f>+'Calendrier 2021'!K24</f>
        <v>44418</v>
      </c>
      <c r="L147" s="77">
        <f>+'Calendrier 2021'!L24</f>
        <v>44453</v>
      </c>
      <c r="M147" s="77">
        <f>+'Calendrier 2021'!M24</f>
        <v>44481</v>
      </c>
      <c r="N147" s="77">
        <f>+'Calendrier 2021'!N24</f>
        <v>44516</v>
      </c>
      <c r="O147" s="78" t="str">
        <f>+'Calendrier 2021'!O24</f>
        <v>14 dec 2021</v>
      </c>
    </row>
    <row r="148" spans="2:15" ht="14" customHeight="1" thickTop="1" thickBot="1" x14ac:dyDescent="0.2">
      <c r="B148" s="18">
        <v>1</v>
      </c>
      <c r="C148" s="100" t="str">
        <f t="shared" ref="C148:C154" si="40">C139</f>
        <v>6 h à 9 h 30</v>
      </c>
      <c r="D148" s="12">
        <v>0</v>
      </c>
      <c r="E148" s="12">
        <v>0</v>
      </c>
      <c r="F148" s="12">
        <v>0</v>
      </c>
      <c r="G148" s="12">
        <v>0</v>
      </c>
      <c r="H148" s="12">
        <v>0</v>
      </c>
      <c r="I148" s="12">
        <v>0</v>
      </c>
      <c r="J148" s="12">
        <v>0</v>
      </c>
      <c r="K148" s="12">
        <v>0</v>
      </c>
      <c r="L148" s="12">
        <v>0</v>
      </c>
      <c r="M148" s="12">
        <v>0</v>
      </c>
      <c r="N148" s="12">
        <v>0</v>
      </c>
      <c r="O148" s="12">
        <v>0</v>
      </c>
    </row>
    <row r="149" spans="2:15" ht="14" customHeight="1" thickTop="1" thickBot="1" x14ac:dyDescent="0.2">
      <c r="B149" s="121">
        <v>2</v>
      </c>
      <c r="C149" s="102" t="str">
        <f t="shared" si="40"/>
        <v>9 h 30 à 11 h 30</v>
      </c>
      <c r="D149" s="14">
        <v>7</v>
      </c>
      <c r="E149" s="14">
        <v>6</v>
      </c>
      <c r="F149" s="14">
        <v>7</v>
      </c>
      <c r="G149" s="14">
        <v>7</v>
      </c>
      <c r="H149" s="14">
        <v>8</v>
      </c>
      <c r="I149" s="14">
        <v>8</v>
      </c>
      <c r="J149" s="14">
        <v>15</v>
      </c>
      <c r="K149" s="14">
        <v>15</v>
      </c>
      <c r="L149" s="14">
        <v>9</v>
      </c>
      <c r="M149" s="14">
        <v>7</v>
      </c>
      <c r="N149" s="14">
        <v>5</v>
      </c>
      <c r="O149" s="14">
        <v>6</v>
      </c>
    </row>
    <row r="150" spans="2:15" ht="14" customHeight="1" thickTop="1" thickBot="1" x14ac:dyDescent="0.2">
      <c r="B150" s="121">
        <v>3</v>
      </c>
      <c r="C150" s="102" t="str">
        <f t="shared" si="40"/>
        <v>11 h 30 à 14 h 30</v>
      </c>
      <c r="D150" s="14">
        <v>7</v>
      </c>
      <c r="E150" s="14">
        <v>6</v>
      </c>
      <c r="F150" s="14">
        <v>7</v>
      </c>
      <c r="G150" s="14">
        <v>7</v>
      </c>
      <c r="H150" s="14">
        <v>8</v>
      </c>
      <c r="I150" s="14">
        <v>8</v>
      </c>
      <c r="J150" s="14">
        <v>15</v>
      </c>
      <c r="K150" s="14">
        <v>15</v>
      </c>
      <c r="L150" s="14">
        <v>9</v>
      </c>
      <c r="M150" s="14">
        <v>7</v>
      </c>
      <c r="N150" s="14">
        <v>5</v>
      </c>
      <c r="O150" s="14">
        <v>6</v>
      </c>
    </row>
    <row r="151" spans="2:15" ht="14" customHeight="1" thickTop="1" thickBot="1" x14ac:dyDescent="0.2">
      <c r="B151" s="121">
        <v>4</v>
      </c>
      <c r="C151" s="102" t="str">
        <f t="shared" si="40"/>
        <v>14 h 30 à 17 h</v>
      </c>
      <c r="D151" s="14">
        <v>7</v>
      </c>
      <c r="E151" s="14">
        <v>6</v>
      </c>
      <c r="F151" s="14">
        <v>7</v>
      </c>
      <c r="G151" s="14">
        <v>7</v>
      </c>
      <c r="H151" s="14">
        <v>8</v>
      </c>
      <c r="I151" s="14">
        <v>8</v>
      </c>
      <c r="J151" s="14">
        <v>15</v>
      </c>
      <c r="K151" s="14">
        <v>15</v>
      </c>
      <c r="L151" s="14">
        <v>9</v>
      </c>
      <c r="M151" s="14">
        <v>7</v>
      </c>
      <c r="N151" s="14">
        <v>5</v>
      </c>
      <c r="O151" s="14">
        <v>6</v>
      </c>
    </row>
    <row r="152" spans="2:15" ht="14" customHeight="1" thickTop="1" thickBot="1" x14ac:dyDescent="0.2">
      <c r="B152" s="121">
        <v>5</v>
      </c>
      <c r="C152" s="102" t="str">
        <f t="shared" si="40"/>
        <v>17 h à 19 h</v>
      </c>
      <c r="D152" s="14">
        <v>7</v>
      </c>
      <c r="E152" s="14">
        <v>6</v>
      </c>
      <c r="F152" s="14">
        <v>7</v>
      </c>
      <c r="G152" s="14">
        <v>7</v>
      </c>
      <c r="H152" s="14">
        <v>8</v>
      </c>
      <c r="I152" s="14">
        <v>8</v>
      </c>
      <c r="J152" s="14">
        <v>15</v>
      </c>
      <c r="K152" s="14">
        <v>15</v>
      </c>
      <c r="L152" s="14">
        <v>9</v>
      </c>
      <c r="M152" s="14">
        <v>7</v>
      </c>
      <c r="N152" s="14">
        <v>5</v>
      </c>
      <c r="O152" s="14">
        <v>6</v>
      </c>
    </row>
    <row r="153" spans="2:15" ht="14" customHeight="1" thickTop="1" thickBot="1" x14ac:dyDescent="0.2">
      <c r="B153" s="121">
        <v>6</v>
      </c>
      <c r="C153" s="102" t="str">
        <f t="shared" si="40"/>
        <v>19 h à 23 h</v>
      </c>
      <c r="D153" s="14">
        <v>7</v>
      </c>
      <c r="E153" s="14">
        <v>6</v>
      </c>
      <c r="F153" s="14">
        <v>7</v>
      </c>
      <c r="G153" s="14">
        <v>7</v>
      </c>
      <c r="H153" s="14">
        <v>8</v>
      </c>
      <c r="I153" s="14">
        <v>8</v>
      </c>
      <c r="J153" s="14">
        <v>15</v>
      </c>
      <c r="K153" s="14">
        <v>15</v>
      </c>
      <c r="L153" s="14">
        <v>9</v>
      </c>
      <c r="M153" s="14">
        <v>7</v>
      </c>
      <c r="N153" s="14">
        <v>5</v>
      </c>
      <c r="O153" s="14">
        <v>6</v>
      </c>
    </row>
    <row r="154" spans="2:15" ht="14" customHeight="1" thickTop="1" thickBot="1" x14ac:dyDescent="0.2">
      <c r="B154" s="121">
        <v>7</v>
      </c>
      <c r="C154" s="102" t="str">
        <f t="shared" si="40"/>
        <v>23 h à 6 h</v>
      </c>
      <c r="D154" s="14">
        <v>0</v>
      </c>
      <c r="E154" s="14">
        <v>0</v>
      </c>
      <c r="F154" s="14">
        <v>0</v>
      </c>
      <c r="G154" s="14">
        <v>0</v>
      </c>
      <c r="H154" s="14">
        <v>0</v>
      </c>
      <c r="I154" s="14">
        <v>0</v>
      </c>
      <c r="J154" s="14">
        <v>0</v>
      </c>
      <c r="K154" s="14">
        <v>0</v>
      </c>
      <c r="L154" s="14">
        <v>0</v>
      </c>
      <c r="M154" s="14">
        <v>0</v>
      </c>
      <c r="N154" s="14">
        <v>0</v>
      </c>
      <c r="O154" s="14">
        <v>0</v>
      </c>
    </row>
    <row r="155" spans="2:15" ht="14" customHeight="1" thickTop="1" thickBot="1" x14ac:dyDescent="0.2">
      <c r="B155" s="19"/>
      <c r="C155" s="316" t="str">
        <f t="shared" ref="C155" si="41">+C146</f>
        <v>Total</v>
      </c>
      <c r="D155" s="24">
        <f t="shared" ref="D155:L155" si="42">+D148+D149+D150+D151+D152+D153+D154</f>
        <v>35</v>
      </c>
      <c r="E155" s="24">
        <f t="shared" si="42"/>
        <v>30</v>
      </c>
      <c r="F155" s="24">
        <f t="shared" si="42"/>
        <v>35</v>
      </c>
      <c r="G155" s="24">
        <f t="shared" si="42"/>
        <v>35</v>
      </c>
      <c r="H155" s="24">
        <f t="shared" si="42"/>
        <v>40</v>
      </c>
      <c r="I155" s="24">
        <f t="shared" si="42"/>
        <v>40</v>
      </c>
      <c r="J155" s="24">
        <f t="shared" si="42"/>
        <v>75</v>
      </c>
      <c r="K155" s="24">
        <f t="shared" si="42"/>
        <v>75</v>
      </c>
      <c r="L155" s="24">
        <f t="shared" si="42"/>
        <v>45</v>
      </c>
      <c r="M155" s="24">
        <f>+M148+M149+M150+M151+M152+M153+M154</f>
        <v>35</v>
      </c>
      <c r="N155" s="24">
        <f>+N148+N149+N150+N151+N152+N153+N154</f>
        <v>25</v>
      </c>
      <c r="O155" s="24">
        <f>+O148+O149+O150+O151+O152+O153+O154</f>
        <v>30</v>
      </c>
    </row>
    <row r="156" spans="2:15" ht="14" customHeight="1" thickTop="1" thickBot="1" x14ac:dyDescent="0.2">
      <c r="B156" s="124" t="s">
        <v>2</v>
      </c>
      <c r="C156" s="317" t="str">
        <f>+'Calendrier 2021'!C25</f>
        <v>Mercredi</v>
      </c>
      <c r="D156" s="77">
        <f>+'Calendrier 2021'!D25</f>
        <v>44209</v>
      </c>
      <c r="E156" s="77" t="str">
        <f>+'Calendrier 2021'!E25</f>
        <v>17 fev 2021</v>
      </c>
      <c r="F156" s="77">
        <f>+'Calendrier 2021'!F25</f>
        <v>44272</v>
      </c>
      <c r="G156" s="77">
        <f>+'Calendrier 2021'!G25</f>
        <v>44300</v>
      </c>
      <c r="H156" s="77">
        <f>+'Calendrier 2021'!H25</f>
        <v>44328</v>
      </c>
      <c r="I156" s="77">
        <f>+'Calendrier 2021'!I25</f>
        <v>44363</v>
      </c>
      <c r="J156" s="77">
        <f>+'Calendrier 2021'!J25</f>
        <v>44391</v>
      </c>
      <c r="K156" s="77">
        <f>+'Calendrier 2021'!K25</f>
        <v>44419</v>
      </c>
      <c r="L156" s="77">
        <f>+'Calendrier 2021'!L25</f>
        <v>44454</v>
      </c>
      <c r="M156" s="77">
        <f>+'Calendrier 2021'!M25</f>
        <v>44482</v>
      </c>
      <c r="N156" s="77">
        <f>+'Calendrier 2021'!N25</f>
        <v>44517</v>
      </c>
      <c r="O156" s="78" t="str">
        <f>+'Calendrier 2021'!O25</f>
        <v>15 dec 2021</v>
      </c>
    </row>
    <row r="157" spans="2:15" ht="14" customHeight="1" thickTop="1" thickBot="1" x14ac:dyDescent="0.2">
      <c r="B157" s="18">
        <v>1</v>
      </c>
      <c r="C157" s="100" t="str">
        <f t="shared" ref="C157:C163" si="43">C148</f>
        <v>6 h à 9 h 30</v>
      </c>
      <c r="D157" s="12">
        <v>0</v>
      </c>
      <c r="E157" s="12">
        <v>0</v>
      </c>
      <c r="F157" s="12">
        <v>0</v>
      </c>
      <c r="G157" s="12">
        <v>0</v>
      </c>
      <c r="H157" s="12">
        <v>0</v>
      </c>
      <c r="I157" s="12">
        <v>0</v>
      </c>
      <c r="J157" s="12">
        <v>0</v>
      </c>
      <c r="K157" s="12">
        <v>0</v>
      </c>
      <c r="L157" s="12">
        <v>0</v>
      </c>
      <c r="M157" s="12">
        <v>0</v>
      </c>
      <c r="N157" s="12">
        <v>0</v>
      </c>
      <c r="O157" s="12">
        <v>0</v>
      </c>
    </row>
    <row r="158" spans="2:15" ht="14" customHeight="1" thickTop="1" thickBot="1" x14ac:dyDescent="0.2">
      <c r="B158" s="121">
        <v>2</v>
      </c>
      <c r="C158" s="102" t="str">
        <f t="shared" si="43"/>
        <v>9 h 30 à 11 h 30</v>
      </c>
      <c r="D158" s="14">
        <v>7</v>
      </c>
      <c r="E158" s="14">
        <v>6</v>
      </c>
      <c r="F158" s="14">
        <v>7</v>
      </c>
      <c r="G158" s="14">
        <v>7</v>
      </c>
      <c r="H158" s="14">
        <v>8</v>
      </c>
      <c r="I158" s="14">
        <v>8</v>
      </c>
      <c r="J158" s="14">
        <v>15</v>
      </c>
      <c r="K158" s="14">
        <v>15</v>
      </c>
      <c r="L158" s="14">
        <v>9</v>
      </c>
      <c r="M158" s="14">
        <v>7</v>
      </c>
      <c r="N158" s="14">
        <v>5</v>
      </c>
      <c r="O158" s="14">
        <v>6</v>
      </c>
    </row>
    <row r="159" spans="2:15" ht="14" customHeight="1" thickTop="1" thickBot="1" x14ac:dyDescent="0.2">
      <c r="B159" s="121">
        <v>3</v>
      </c>
      <c r="C159" s="102" t="str">
        <f t="shared" si="43"/>
        <v>11 h 30 à 14 h 30</v>
      </c>
      <c r="D159" s="14">
        <v>7</v>
      </c>
      <c r="E159" s="14">
        <v>6</v>
      </c>
      <c r="F159" s="14">
        <v>7</v>
      </c>
      <c r="G159" s="14">
        <v>7</v>
      </c>
      <c r="H159" s="14">
        <v>8</v>
      </c>
      <c r="I159" s="14">
        <v>8</v>
      </c>
      <c r="J159" s="14">
        <v>15</v>
      </c>
      <c r="K159" s="14">
        <v>15</v>
      </c>
      <c r="L159" s="14">
        <v>9</v>
      </c>
      <c r="M159" s="14">
        <v>7</v>
      </c>
      <c r="N159" s="14">
        <v>5</v>
      </c>
      <c r="O159" s="14">
        <v>6</v>
      </c>
    </row>
    <row r="160" spans="2:15" ht="14" customHeight="1" thickTop="1" thickBot="1" x14ac:dyDescent="0.2">
      <c r="B160" s="121">
        <v>4</v>
      </c>
      <c r="C160" s="102" t="str">
        <f t="shared" si="43"/>
        <v>14 h 30 à 17 h</v>
      </c>
      <c r="D160" s="14">
        <v>7</v>
      </c>
      <c r="E160" s="14">
        <v>6</v>
      </c>
      <c r="F160" s="14">
        <v>7</v>
      </c>
      <c r="G160" s="14">
        <v>7</v>
      </c>
      <c r="H160" s="14">
        <v>8</v>
      </c>
      <c r="I160" s="14">
        <v>8</v>
      </c>
      <c r="J160" s="14">
        <v>15</v>
      </c>
      <c r="K160" s="14">
        <v>15</v>
      </c>
      <c r="L160" s="14">
        <v>9</v>
      </c>
      <c r="M160" s="14">
        <v>7</v>
      </c>
      <c r="N160" s="14">
        <v>5</v>
      </c>
      <c r="O160" s="14">
        <v>6</v>
      </c>
    </row>
    <row r="161" spans="2:15" ht="14" customHeight="1" thickTop="1" thickBot="1" x14ac:dyDescent="0.2">
      <c r="B161" s="121">
        <v>5</v>
      </c>
      <c r="C161" s="102" t="str">
        <f t="shared" si="43"/>
        <v>17 h à 19 h</v>
      </c>
      <c r="D161" s="14">
        <v>7</v>
      </c>
      <c r="E161" s="14">
        <v>6</v>
      </c>
      <c r="F161" s="14">
        <v>7</v>
      </c>
      <c r="G161" s="14">
        <v>7</v>
      </c>
      <c r="H161" s="14">
        <v>8</v>
      </c>
      <c r="I161" s="14">
        <v>8</v>
      </c>
      <c r="J161" s="14">
        <v>15</v>
      </c>
      <c r="K161" s="14">
        <v>15</v>
      </c>
      <c r="L161" s="14">
        <v>9</v>
      </c>
      <c r="M161" s="14">
        <v>7</v>
      </c>
      <c r="N161" s="14">
        <v>5</v>
      </c>
      <c r="O161" s="14">
        <v>6</v>
      </c>
    </row>
    <row r="162" spans="2:15" ht="14" customHeight="1" thickTop="1" thickBot="1" x14ac:dyDescent="0.2">
      <c r="B162" s="121">
        <v>6</v>
      </c>
      <c r="C162" s="102" t="str">
        <f t="shared" si="43"/>
        <v>19 h à 23 h</v>
      </c>
      <c r="D162" s="14">
        <v>7</v>
      </c>
      <c r="E162" s="14">
        <v>6</v>
      </c>
      <c r="F162" s="14">
        <v>7</v>
      </c>
      <c r="G162" s="14">
        <v>7</v>
      </c>
      <c r="H162" s="14">
        <v>8</v>
      </c>
      <c r="I162" s="14">
        <v>8</v>
      </c>
      <c r="J162" s="14">
        <v>15</v>
      </c>
      <c r="K162" s="14">
        <v>15</v>
      </c>
      <c r="L162" s="14">
        <v>9</v>
      </c>
      <c r="M162" s="14">
        <v>7</v>
      </c>
      <c r="N162" s="14">
        <v>5</v>
      </c>
      <c r="O162" s="14">
        <v>6</v>
      </c>
    </row>
    <row r="163" spans="2:15" ht="14" customHeight="1" thickTop="1" thickBot="1" x14ac:dyDescent="0.2">
      <c r="B163" s="121">
        <v>7</v>
      </c>
      <c r="C163" s="102" t="str">
        <f t="shared" si="43"/>
        <v>23 h à 6 h</v>
      </c>
      <c r="D163" s="14">
        <v>0</v>
      </c>
      <c r="E163" s="14">
        <v>0</v>
      </c>
      <c r="F163" s="14">
        <v>0</v>
      </c>
      <c r="G163" s="14">
        <v>0</v>
      </c>
      <c r="H163" s="14">
        <v>0</v>
      </c>
      <c r="I163" s="14">
        <v>0</v>
      </c>
      <c r="J163" s="14">
        <v>0</v>
      </c>
      <c r="K163" s="14">
        <v>0</v>
      </c>
      <c r="L163" s="14">
        <v>0</v>
      </c>
      <c r="M163" s="14">
        <v>0</v>
      </c>
      <c r="N163" s="14">
        <v>0</v>
      </c>
      <c r="O163" s="14">
        <v>0</v>
      </c>
    </row>
    <row r="164" spans="2:15" ht="14" customHeight="1" thickTop="1" thickBot="1" x14ac:dyDescent="0.2">
      <c r="B164" s="19"/>
      <c r="C164" s="21" t="str">
        <f t="shared" ref="C164" si="44">+C146</f>
        <v>Total</v>
      </c>
      <c r="D164" s="24">
        <f t="shared" ref="D164:L164" si="45">+D157+D158+D159+D160+D161+D162+D163</f>
        <v>35</v>
      </c>
      <c r="E164" s="24">
        <f t="shared" si="45"/>
        <v>30</v>
      </c>
      <c r="F164" s="24">
        <f t="shared" si="45"/>
        <v>35</v>
      </c>
      <c r="G164" s="24">
        <f t="shared" si="45"/>
        <v>35</v>
      </c>
      <c r="H164" s="24">
        <f t="shared" si="45"/>
        <v>40</v>
      </c>
      <c r="I164" s="24">
        <f t="shared" si="45"/>
        <v>40</v>
      </c>
      <c r="J164" s="24">
        <f t="shared" si="45"/>
        <v>75</v>
      </c>
      <c r="K164" s="24">
        <f t="shared" si="45"/>
        <v>75</v>
      </c>
      <c r="L164" s="24">
        <f t="shared" si="45"/>
        <v>45</v>
      </c>
      <c r="M164" s="24">
        <f>+M157+M158+M159+M160+M161+M162+M163</f>
        <v>35</v>
      </c>
      <c r="N164" s="24">
        <f>+N157+N158+N159+N160+N161+N162+N163</f>
        <v>25</v>
      </c>
      <c r="O164" s="24">
        <f>+O157+O158+O159+O160+O161+O162+O163</f>
        <v>30</v>
      </c>
    </row>
    <row r="165" spans="2:15" ht="14" customHeight="1" thickTop="1" thickBot="1" x14ac:dyDescent="0.2">
      <c r="B165" s="124" t="s">
        <v>2</v>
      </c>
      <c r="C165" s="125" t="str">
        <f>+'Calendrier 2021'!C26</f>
        <v>Jeudi</v>
      </c>
      <c r="D165" s="77">
        <f>+'Calendrier 2021'!D26</f>
        <v>44210</v>
      </c>
      <c r="E165" s="77" t="str">
        <f>+'Calendrier 2021'!E26</f>
        <v>18 fev 2021</v>
      </c>
      <c r="F165" s="77">
        <f>+'Calendrier 2021'!F26</f>
        <v>44273</v>
      </c>
      <c r="G165" s="77">
        <f>+'Calendrier 2021'!G26</f>
        <v>44301</v>
      </c>
      <c r="H165" s="77">
        <f>+'Calendrier 2021'!H26</f>
        <v>44329</v>
      </c>
      <c r="I165" s="77">
        <f>+'Calendrier 2021'!I26</f>
        <v>44364</v>
      </c>
      <c r="J165" s="77">
        <f>+'Calendrier 2021'!J26</f>
        <v>44392</v>
      </c>
      <c r="K165" s="77">
        <f>+'Calendrier 2021'!K26</f>
        <v>44420</v>
      </c>
      <c r="L165" s="77">
        <f>+'Calendrier 2021'!L26</f>
        <v>44455</v>
      </c>
      <c r="M165" s="77">
        <f>+'Calendrier 2021'!M26</f>
        <v>44483</v>
      </c>
      <c r="N165" s="77">
        <f>+'Calendrier 2021'!N26</f>
        <v>44518</v>
      </c>
      <c r="O165" s="78" t="str">
        <f>+'Calendrier 2021'!O26</f>
        <v>16 dec 2021</v>
      </c>
    </row>
    <row r="166" spans="2:15" ht="14" customHeight="1" thickTop="1" thickBot="1" x14ac:dyDescent="0.2">
      <c r="B166" s="18">
        <v>1</v>
      </c>
      <c r="C166" s="100" t="str">
        <f t="shared" ref="C166:C172" si="46">C157</f>
        <v>6 h à 9 h 30</v>
      </c>
      <c r="D166" s="12">
        <v>0</v>
      </c>
      <c r="E166" s="12">
        <v>0</v>
      </c>
      <c r="F166" s="12">
        <v>0</v>
      </c>
      <c r="G166" s="12">
        <v>0</v>
      </c>
      <c r="H166" s="12">
        <v>0</v>
      </c>
      <c r="I166" s="12">
        <v>0</v>
      </c>
      <c r="J166" s="12">
        <v>0</v>
      </c>
      <c r="K166" s="12">
        <v>0</v>
      </c>
      <c r="L166" s="12">
        <v>0</v>
      </c>
      <c r="M166" s="12">
        <v>0</v>
      </c>
      <c r="N166" s="12">
        <v>0</v>
      </c>
      <c r="O166" s="12">
        <v>0</v>
      </c>
    </row>
    <row r="167" spans="2:15" ht="14" customHeight="1" thickTop="1" thickBot="1" x14ac:dyDescent="0.2">
      <c r="B167" s="121">
        <v>2</v>
      </c>
      <c r="C167" s="102" t="str">
        <f t="shared" si="46"/>
        <v>9 h 30 à 11 h 30</v>
      </c>
      <c r="D167" s="14">
        <v>7</v>
      </c>
      <c r="E167" s="14">
        <v>6</v>
      </c>
      <c r="F167" s="14">
        <v>7</v>
      </c>
      <c r="G167" s="14">
        <v>7</v>
      </c>
      <c r="H167" s="14">
        <v>8</v>
      </c>
      <c r="I167" s="14">
        <v>8</v>
      </c>
      <c r="J167" s="14">
        <v>15</v>
      </c>
      <c r="K167" s="14">
        <v>15</v>
      </c>
      <c r="L167" s="14">
        <v>9</v>
      </c>
      <c r="M167" s="14">
        <v>7</v>
      </c>
      <c r="N167" s="14">
        <v>5</v>
      </c>
      <c r="O167" s="14">
        <v>6</v>
      </c>
    </row>
    <row r="168" spans="2:15" ht="14" customHeight="1" thickTop="1" thickBot="1" x14ac:dyDescent="0.2">
      <c r="B168" s="121">
        <v>3</v>
      </c>
      <c r="C168" s="102" t="str">
        <f t="shared" si="46"/>
        <v>11 h 30 à 14 h 30</v>
      </c>
      <c r="D168" s="14">
        <v>7</v>
      </c>
      <c r="E168" s="14">
        <v>6</v>
      </c>
      <c r="F168" s="14">
        <v>7</v>
      </c>
      <c r="G168" s="14">
        <v>7</v>
      </c>
      <c r="H168" s="14">
        <v>8</v>
      </c>
      <c r="I168" s="14">
        <v>8</v>
      </c>
      <c r="J168" s="14">
        <v>15</v>
      </c>
      <c r="K168" s="14">
        <v>15</v>
      </c>
      <c r="L168" s="14">
        <v>9</v>
      </c>
      <c r="M168" s="14">
        <v>7</v>
      </c>
      <c r="N168" s="14">
        <v>5</v>
      </c>
      <c r="O168" s="14">
        <v>6</v>
      </c>
    </row>
    <row r="169" spans="2:15" ht="14" customHeight="1" thickTop="1" thickBot="1" x14ac:dyDescent="0.2">
      <c r="B169" s="121">
        <v>4</v>
      </c>
      <c r="C169" s="102" t="str">
        <f t="shared" si="46"/>
        <v>14 h 30 à 17 h</v>
      </c>
      <c r="D169" s="14">
        <v>7</v>
      </c>
      <c r="E169" s="14">
        <v>6</v>
      </c>
      <c r="F169" s="14">
        <v>7</v>
      </c>
      <c r="G169" s="14">
        <v>7</v>
      </c>
      <c r="H169" s="14">
        <v>8</v>
      </c>
      <c r="I169" s="14">
        <v>8</v>
      </c>
      <c r="J169" s="14">
        <v>15</v>
      </c>
      <c r="K169" s="14">
        <v>15</v>
      </c>
      <c r="L169" s="14">
        <v>9</v>
      </c>
      <c r="M169" s="14">
        <v>7</v>
      </c>
      <c r="N169" s="14">
        <v>5</v>
      </c>
      <c r="O169" s="14">
        <v>6</v>
      </c>
    </row>
    <row r="170" spans="2:15" ht="14" customHeight="1" thickTop="1" thickBot="1" x14ac:dyDescent="0.2">
      <c r="B170" s="121">
        <v>5</v>
      </c>
      <c r="C170" s="102" t="str">
        <f t="shared" si="46"/>
        <v>17 h à 19 h</v>
      </c>
      <c r="D170" s="14">
        <v>7</v>
      </c>
      <c r="E170" s="14">
        <v>6</v>
      </c>
      <c r="F170" s="14">
        <v>7</v>
      </c>
      <c r="G170" s="14">
        <v>7</v>
      </c>
      <c r="H170" s="14">
        <v>8</v>
      </c>
      <c r="I170" s="14">
        <v>8</v>
      </c>
      <c r="J170" s="14">
        <v>15</v>
      </c>
      <c r="K170" s="14">
        <v>15</v>
      </c>
      <c r="L170" s="14">
        <v>9</v>
      </c>
      <c r="M170" s="14">
        <v>7</v>
      </c>
      <c r="N170" s="14">
        <v>5</v>
      </c>
      <c r="O170" s="14">
        <v>6</v>
      </c>
    </row>
    <row r="171" spans="2:15" ht="14" customHeight="1" thickTop="1" thickBot="1" x14ac:dyDescent="0.2">
      <c r="B171" s="121">
        <v>6</v>
      </c>
      <c r="C171" s="102" t="str">
        <f t="shared" si="46"/>
        <v>19 h à 23 h</v>
      </c>
      <c r="D171" s="14">
        <v>7</v>
      </c>
      <c r="E171" s="14">
        <v>6</v>
      </c>
      <c r="F171" s="14">
        <v>7</v>
      </c>
      <c r="G171" s="14">
        <v>7</v>
      </c>
      <c r="H171" s="14">
        <v>8</v>
      </c>
      <c r="I171" s="14">
        <v>8</v>
      </c>
      <c r="J171" s="14">
        <v>15</v>
      </c>
      <c r="K171" s="14">
        <v>15</v>
      </c>
      <c r="L171" s="14">
        <v>9</v>
      </c>
      <c r="M171" s="14">
        <v>7</v>
      </c>
      <c r="N171" s="14">
        <v>5</v>
      </c>
      <c r="O171" s="14">
        <v>6</v>
      </c>
    </row>
    <row r="172" spans="2:15" ht="14" customHeight="1" thickTop="1" thickBot="1" x14ac:dyDescent="0.2">
      <c r="B172" s="121">
        <v>7</v>
      </c>
      <c r="C172" s="102" t="str">
        <f t="shared" si="46"/>
        <v>23 h à 6 h</v>
      </c>
      <c r="D172" s="14">
        <v>0</v>
      </c>
      <c r="E172" s="14">
        <v>0</v>
      </c>
      <c r="F172" s="14">
        <v>0</v>
      </c>
      <c r="G172" s="14">
        <v>0</v>
      </c>
      <c r="H172" s="14">
        <v>0</v>
      </c>
      <c r="I172" s="14">
        <v>0</v>
      </c>
      <c r="J172" s="14">
        <v>0</v>
      </c>
      <c r="K172" s="14">
        <v>0</v>
      </c>
      <c r="L172" s="14">
        <v>0</v>
      </c>
      <c r="M172" s="14">
        <v>0</v>
      </c>
      <c r="N172" s="14">
        <v>0</v>
      </c>
      <c r="O172" s="14">
        <v>0</v>
      </c>
    </row>
    <row r="173" spans="2:15" ht="14" customHeight="1" thickTop="1" thickBot="1" x14ac:dyDescent="0.2">
      <c r="B173" s="19"/>
      <c r="C173" s="316" t="str">
        <f>+C164</f>
        <v>Total</v>
      </c>
      <c r="D173" s="24">
        <f t="shared" ref="D173:L173" si="47">+D166+D167+D168+D169+D170+D171+D172</f>
        <v>35</v>
      </c>
      <c r="E173" s="24">
        <f t="shared" si="47"/>
        <v>30</v>
      </c>
      <c r="F173" s="24">
        <f t="shared" si="47"/>
        <v>35</v>
      </c>
      <c r="G173" s="24">
        <f t="shared" si="47"/>
        <v>35</v>
      </c>
      <c r="H173" s="24">
        <f t="shared" si="47"/>
        <v>40</v>
      </c>
      <c r="I173" s="24">
        <f t="shared" si="47"/>
        <v>40</v>
      </c>
      <c r="J173" s="24">
        <f t="shared" si="47"/>
        <v>75</v>
      </c>
      <c r="K173" s="24">
        <f t="shared" si="47"/>
        <v>75</v>
      </c>
      <c r="L173" s="24">
        <f t="shared" si="47"/>
        <v>45</v>
      </c>
      <c r="M173" s="24">
        <f>+M166+M167+M168+M169+M170+M171+M172</f>
        <v>35</v>
      </c>
      <c r="N173" s="24">
        <f>+N166+N167+N168+N169+N170+N171+N172</f>
        <v>25</v>
      </c>
      <c r="O173" s="24">
        <f>+O166+O167+O168+O169+O170+O171+O172</f>
        <v>30</v>
      </c>
    </row>
    <row r="174" spans="2:15" ht="14" customHeight="1" thickTop="1" thickBot="1" x14ac:dyDescent="0.2">
      <c r="B174" s="124" t="s">
        <v>2</v>
      </c>
      <c r="C174" s="317" t="str">
        <f>+'Calendrier 2021'!C27</f>
        <v>Vendredi</v>
      </c>
      <c r="D174" s="77">
        <f>+'Calendrier 2021'!D27</f>
        <v>44211</v>
      </c>
      <c r="E174" s="77" t="str">
        <f>+'Calendrier 2021'!E27</f>
        <v>19 fev 2021</v>
      </c>
      <c r="F174" s="77">
        <f>+'Calendrier 2021'!F27</f>
        <v>44274</v>
      </c>
      <c r="G174" s="77">
        <f>+'Calendrier 2021'!G27</f>
        <v>44302</v>
      </c>
      <c r="H174" s="77">
        <f>+'Calendrier 2021'!H27</f>
        <v>44330</v>
      </c>
      <c r="I174" s="77">
        <f>+'Calendrier 2021'!I27</f>
        <v>44365</v>
      </c>
      <c r="J174" s="77">
        <f>+'Calendrier 2021'!J27</f>
        <v>44393</v>
      </c>
      <c r="K174" s="77">
        <f>+'Calendrier 2021'!K27</f>
        <v>44421</v>
      </c>
      <c r="L174" s="77">
        <f>+'Calendrier 2021'!L27</f>
        <v>44456</v>
      </c>
      <c r="M174" s="77">
        <f>+'Calendrier 2021'!M27</f>
        <v>44484</v>
      </c>
      <c r="N174" s="77">
        <f>+'Calendrier 2021'!N27</f>
        <v>44519</v>
      </c>
      <c r="O174" s="78" t="str">
        <f>+'Calendrier 2021'!O27</f>
        <v>17 dec 2021</v>
      </c>
    </row>
    <row r="175" spans="2:15" ht="14" customHeight="1" thickTop="1" thickBot="1" x14ac:dyDescent="0.2">
      <c r="B175" s="18">
        <v>1</v>
      </c>
      <c r="C175" s="100" t="str">
        <f t="shared" ref="C175:C181" si="48">C166</f>
        <v>6 h à 9 h 30</v>
      </c>
      <c r="D175" s="12">
        <v>0</v>
      </c>
      <c r="E175" s="12">
        <v>0</v>
      </c>
      <c r="F175" s="12">
        <v>0</v>
      </c>
      <c r="G175" s="12">
        <v>0</v>
      </c>
      <c r="H175" s="12">
        <v>0</v>
      </c>
      <c r="I175" s="12">
        <v>0</v>
      </c>
      <c r="J175" s="12">
        <v>0</v>
      </c>
      <c r="K175" s="12">
        <v>0</v>
      </c>
      <c r="L175" s="12">
        <v>0</v>
      </c>
      <c r="M175" s="12">
        <v>0</v>
      </c>
      <c r="N175" s="12">
        <v>0</v>
      </c>
      <c r="O175" s="12">
        <v>0</v>
      </c>
    </row>
    <row r="176" spans="2:15" ht="14" customHeight="1" thickTop="1" thickBot="1" x14ac:dyDescent="0.2">
      <c r="B176" s="121">
        <v>2</v>
      </c>
      <c r="C176" s="102" t="str">
        <f t="shared" si="48"/>
        <v>9 h 30 à 11 h 30</v>
      </c>
      <c r="D176" s="387">
        <v>7</v>
      </c>
      <c r="E176" s="14">
        <v>6</v>
      </c>
      <c r="F176" s="14">
        <v>7</v>
      </c>
      <c r="G176" s="14">
        <v>7</v>
      </c>
      <c r="H176" s="14">
        <v>8</v>
      </c>
      <c r="I176" s="14">
        <v>8</v>
      </c>
      <c r="J176" s="14">
        <v>15</v>
      </c>
      <c r="K176" s="14">
        <v>15</v>
      </c>
      <c r="L176" s="14">
        <v>9</v>
      </c>
      <c r="M176" s="14">
        <v>7</v>
      </c>
      <c r="N176" s="14">
        <v>5</v>
      </c>
      <c r="O176" s="14">
        <v>6</v>
      </c>
    </row>
    <row r="177" spans="2:15" ht="14" customHeight="1" thickTop="1" thickBot="1" x14ac:dyDescent="0.2">
      <c r="B177" s="121">
        <v>3</v>
      </c>
      <c r="C177" s="102" t="str">
        <f t="shared" si="48"/>
        <v>11 h 30 à 14 h 30</v>
      </c>
      <c r="D177" s="22">
        <v>7</v>
      </c>
      <c r="E177" s="14">
        <v>6</v>
      </c>
      <c r="F177" s="14">
        <v>7</v>
      </c>
      <c r="G177" s="14">
        <v>7</v>
      </c>
      <c r="H177" s="14">
        <v>8</v>
      </c>
      <c r="I177" s="14">
        <v>8</v>
      </c>
      <c r="J177" s="14">
        <v>15</v>
      </c>
      <c r="K177" s="14">
        <v>15</v>
      </c>
      <c r="L177" s="14">
        <v>9</v>
      </c>
      <c r="M177" s="14">
        <v>7</v>
      </c>
      <c r="N177" s="14">
        <v>5</v>
      </c>
      <c r="O177" s="14">
        <v>6</v>
      </c>
    </row>
    <row r="178" spans="2:15" ht="14" customHeight="1" thickTop="1" thickBot="1" x14ac:dyDescent="0.2">
      <c r="B178" s="121">
        <v>4</v>
      </c>
      <c r="C178" s="102" t="str">
        <f t="shared" si="48"/>
        <v>14 h 30 à 17 h</v>
      </c>
      <c r="D178" s="22">
        <v>7</v>
      </c>
      <c r="E178" s="14">
        <v>6</v>
      </c>
      <c r="F178" s="14">
        <v>7</v>
      </c>
      <c r="G178" s="14">
        <v>7</v>
      </c>
      <c r="H178" s="14">
        <v>8</v>
      </c>
      <c r="I178" s="14">
        <v>8</v>
      </c>
      <c r="J178" s="14">
        <v>15</v>
      </c>
      <c r="K178" s="14">
        <v>15</v>
      </c>
      <c r="L178" s="14">
        <v>9</v>
      </c>
      <c r="M178" s="14">
        <v>7</v>
      </c>
      <c r="N178" s="14">
        <v>5</v>
      </c>
      <c r="O178" s="14">
        <v>6</v>
      </c>
    </row>
    <row r="179" spans="2:15" ht="14" customHeight="1" thickTop="1" thickBot="1" x14ac:dyDescent="0.2">
      <c r="B179" s="121">
        <v>5</v>
      </c>
      <c r="C179" s="102" t="str">
        <f t="shared" si="48"/>
        <v>17 h à 19 h</v>
      </c>
      <c r="D179" s="22">
        <v>7</v>
      </c>
      <c r="E179" s="14">
        <v>6</v>
      </c>
      <c r="F179" s="14">
        <v>7</v>
      </c>
      <c r="G179" s="14">
        <v>7</v>
      </c>
      <c r="H179" s="14">
        <v>8</v>
      </c>
      <c r="I179" s="14">
        <v>8</v>
      </c>
      <c r="J179" s="14">
        <v>15</v>
      </c>
      <c r="K179" s="14">
        <v>15</v>
      </c>
      <c r="L179" s="14">
        <v>9</v>
      </c>
      <c r="M179" s="14">
        <v>7</v>
      </c>
      <c r="N179" s="14">
        <v>5</v>
      </c>
      <c r="O179" s="14">
        <v>6</v>
      </c>
    </row>
    <row r="180" spans="2:15" ht="14" customHeight="1" thickTop="1" thickBot="1" x14ac:dyDescent="0.2">
      <c r="B180" s="121">
        <v>6</v>
      </c>
      <c r="C180" s="102" t="str">
        <f t="shared" si="48"/>
        <v>19 h à 23 h</v>
      </c>
      <c r="D180" s="22">
        <v>7</v>
      </c>
      <c r="E180" s="14">
        <v>6</v>
      </c>
      <c r="F180" s="14">
        <v>7</v>
      </c>
      <c r="G180" s="14">
        <v>7</v>
      </c>
      <c r="H180" s="14">
        <v>8</v>
      </c>
      <c r="I180" s="14">
        <v>8</v>
      </c>
      <c r="J180" s="14">
        <v>15</v>
      </c>
      <c r="K180" s="14">
        <v>15</v>
      </c>
      <c r="L180" s="14">
        <v>9</v>
      </c>
      <c r="M180" s="14">
        <v>7</v>
      </c>
      <c r="N180" s="14">
        <v>5</v>
      </c>
      <c r="O180" s="14">
        <v>6</v>
      </c>
    </row>
    <row r="181" spans="2:15" ht="14" customHeight="1" thickTop="1" thickBot="1" x14ac:dyDescent="0.2">
      <c r="B181" s="121">
        <v>7</v>
      </c>
      <c r="C181" s="102" t="str">
        <f t="shared" si="48"/>
        <v>23 h à 6 h</v>
      </c>
      <c r="D181" s="14">
        <v>0</v>
      </c>
      <c r="E181" s="14">
        <v>0</v>
      </c>
      <c r="F181" s="14">
        <v>0</v>
      </c>
      <c r="G181" s="14">
        <v>0</v>
      </c>
      <c r="H181" s="14">
        <v>0</v>
      </c>
      <c r="I181" s="14">
        <v>0</v>
      </c>
      <c r="J181" s="14">
        <v>0</v>
      </c>
      <c r="K181" s="14">
        <v>0</v>
      </c>
      <c r="L181" s="14">
        <v>0</v>
      </c>
      <c r="M181" s="14">
        <v>0</v>
      </c>
      <c r="N181" s="14">
        <v>0</v>
      </c>
      <c r="O181" s="14">
        <v>0</v>
      </c>
    </row>
    <row r="182" spans="2:15" ht="14" customHeight="1" thickTop="1" thickBot="1" x14ac:dyDescent="0.2">
      <c r="B182" s="19"/>
      <c r="C182" s="21" t="str">
        <f t="shared" ref="C182" si="49">+C173</f>
        <v>Total</v>
      </c>
      <c r="D182" s="24">
        <f t="shared" ref="D182:L182" si="50">+D175+D176+D177+D178+D179+D180+D181</f>
        <v>35</v>
      </c>
      <c r="E182" s="24">
        <f t="shared" si="50"/>
        <v>30</v>
      </c>
      <c r="F182" s="24">
        <f t="shared" si="50"/>
        <v>35</v>
      </c>
      <c r="G182" s="24">
        <f t="shared" si="50"/>
        <v>35</v>
      </c>
      <c r="H182" s="24">
        <f t="shared" si="50"/>
        <v>40</v>
      </c>
      <c r="I182" s="24">
        <f t="shared" si="50"/>
        <v>40</v>
      </c>
      <c r="J182" s="24">
        <f t="shared" si="50"/>
        <v>75</v>
      </c>
      <c r="K182" s="24">
        <f t="shared" si="50"/>
        <v>75</v>
      </c>
      <c r="L182" s="24">
        <f t="shared" si="50"/>
        <v>45</v>
      </c>
      <c r="M182" s="24">
        <f>+M175+M176+M177+M178+M179+M180+M181</f>
        <v>35</v>
      </c>
      <c r="N182" s="24">
        <f>+N175+N176+N177+N178+N179+N180+N181</f>
        <v>25</v>
      </c>
      <c r="O182" s="24">
        <f>+O175+O176+O177+O178+O179+O180+O181</f>
        <v>30</v>
      </c>
    </row>
    <row r="183" spans="2:15" ht="14" customHeight="1" thickTop="1" thickBot="1" x14ac:dyDescent="0.2">
      <c r="B183" s="124" t="s">
        <v>2</v>
      </c>
      <c r="C183" s="125" t="str">
        <f>+'Calendrier 2021'!C28</f>
        <v>Samedi</v>
      </c>
      <c r="D183" s="77">
        <f>+'Calendrier 2021'!D28</f>
        <v>44212</v>
      </c>
      <c r="E183" s="77" t="str">
        <f>+'Calendrier 2021'!E28</f>
        <v>20 fev 2021</v>
      </c>
      <c r="F183" s="77">
        <f>+'Calendrier 2021'!F28</f>
        <v>44275</v>
      </c>
      <c r="G183" s="77">
        <f>+'Calendrier 2021'!G28</f>
        <v>44303</v>
      </c>
      <c r="H183" s="77">
        <f>+'Calendrier 2021'!H28</f>
        <v>44331</v>
      </c>
      <c r="I183" s="77">
        <f>+'Calendrier 2021'!I28</f>
        <v>44366</v>
      </c>
      <c r="J183" s="77">
        <f>+'Calendrier 2021'!J28</f>
        <v>44394</v>
      </c>
      <c r="K183" s="77">
        <f>+'Calendrier 2021'!K28</f>
        <v>44422</v>
      </c>
      <c r="L183" s="77">
        <f>+'Calendrier 2021'!L28</f>
        <v>44457</v>
      </c>
      <c r="M183" s="77">
        <f>+'Calendrier 2021'!M28</f>
        <v>44485</v>
      </c>
      <c r="N183" s="77">
        <f>+'Calendrier 2021'!N28</f>
        <v>44520</v>
      </c>
      <c r="O183" s="78" t="str">
        <f>+'Calendrier 2021'!O28</f>
        <v>18 dec 2021</v>
      </c>
    </row>
    <row r="184" spans="2:15" ht="14" customHeight="1" thickTop="1" thickBot="1" x14ac:dyDescent="0.2">
      <c r="B184" s="18">
        <v>1</v>
      </c>
      <c r="C184" s="100" t="str">
        <f t="shared" ref="C184:C190" si="51">C175</f>
        <v>6 h à 9 h 30</v>
      </c>
      <c r="D184" s="12">
        <v>0</v>
      </c>
      <c r="E184" s="12">
        <v>0</v>
      </c>
      <c r="F184" s="12">
        <v>0</v>
      </c>
      <c r="G184" s="12">
        <v>0</v>
      </c>
      <c r="H184" s="12">
        <v>0</v>
      </c>
      <c r="I184" s="12">
        <v>0</v>
      </c>
      <c r="J184" s="12">
        <v>0</v>
      </c>
      <c r="K184" s="12">
        <v>0</v>
      </c>
      <c r="L184" s="12">
        <v>0</v>
      </c>
      <c r="M184" s="12">
        <v>0</v>
      </c>
      <c r="N184" s="12">
        <v>0</v>
      </c>
      <c r="O184" s="12">
        <v>0</v>
      </c>
    </row>
    <row r="185" spans="2:15" ht="14" customHeight="1" thickTop="1" thickBot="1" x14ac:dyDescent="0.2">
      <c r="B185" s="18">
        <v>2</v>
      </c>
      <c r="C185" s="102" t="str">
        <f t="shared" si="51"/>
        <v>9 h 30 à 11 h 30</v>
      </c>
      <c r="D185" s="387">
        <v>7</v>
      </c>
      <c r="E185" s="14">
        <v>6</v>
      </c>
      <c r="F185" s="14">
        <v>7</v>
      </c>
      <c r="G185" s="14">
        <v>7</v>
      </c>
      <c r="H185" s="14">
        <v>8</v>
      </c>
      <c r="I185" s="14">
        <v>8</v>
      </c>
      <c r="J185" s="14">
        <v>15</v>
      </c>
      <c r="K185" s="14">
        <v>15</v>
      </c>
      <c r="L185" s="14">
        <v>9</v>
      </c>
      <c r="M185" s="14">
        <v>7</v>
      </c>
      <c r="N185" s="14">
        <v>5</v>
      </c>
      <c r="O185" s="14">
        <v>6</v>
      </c>
    </row>
    <row r="186" spans="2:15" ht="14" customHeight="1" thickTop="1" thickBot="1" x14ac:dyDescent="0.2">
      <c r="B186" s="18">
        <v>3</v>
      </c>
      <c r="C186" s="102" t="str">
        <f t="shared" si="51"/>
        <v>11 h 30 à 14 h 30</v>
      </c>
      <c r="D186" s="22">
        <v>7</v>
      </c>
      <c r="E186" s="14">
        <v>6</v>
      </c>
      <c r="F186" s="14">
        <v>7</v>
      </c>
      <c r="G186" s="14">
        <v>7</v>
      </c>
      <c r="H186" s="14">
        <v>8</v>
      </c>
      <c r="I186" s="14">
        <v>8</v>
      </c>
      <c r="J186" s="14">
        <v>15</v>
      </c>
      <c r="K186" s="14">
        <v>15</v>
      </c>
      <c r="L186" s="14">
        <v>9</v>
      </c>
      <c r="M186" s="14">
        <v>7</v>
      </c>
      <c r="N186" s="14">
        <v>5</v>
      </c>
      <c r="O186" s="14">
        <v>6</v>
      </c>
    </row>
    <row r="187" spans="2:15" ht="14" customHeight="1" thickTop="1" thickBot="1" x14ac:dyDescent="0.2">
      <c r="B187" s="18">
        <v>4</v>
      </c>
      <c r="C187" s="102" t="str">
        <f t="shared" si="51"/>
        <v>14 h 30 à 17 h</v>
      </c>
      <c r="D187" s="22">
        <v>7</v>
      </c>
      <c r="E187" s="14">
        <v>6</v>
      </c>
      <c r="F187" s="14">
        <v>7</v>
      </c>
      <c r="G187" s="14">
        <v>7</v>
      </c>
      <c r="H187" s="14">
        <v>8</v>
      </c>
      <c r="I187" s="14">
        <v>8</v>
      </c>
      <c r="J187" s="14">
        <v>15</v>
      </c>
      <c r="K187" s="14">
        <v>15</v>
      </c>
      <c r="L187" s="14">
        <v>9</v>
      </c>
      <c r="M187" s="14">
        <v>7</v>
      </c>
      <c r="N187" s="14">
        <v>5</v>
      </c>
      <c r="O187" s="14">
        <v>6</v>
      </c>
    </row>
    <row r="188" spans="2:15" ht="14" customHeight="1" thickTop="1" thickBot="1" x14ac:dyDescent="0.2">
      <c r="B188" s="18">
        <v>5</v>
      </c>
      <c r="C188" s="102" t="str">
        <f t="shared" si="51"/>
        <v>17 h à 19 h</v>
      </c>
      <c r="D188" s="22">
        <v>7</v>
      </c>
      <c r="E188" s="14">
        <v>6</v>
      </c>
      <c r="F188" s="14">
        <v>7</v>
      </c>
      <c r="G188" s="14">
        <v>7</v>
      </c>
      <c r="H188" s="14">
        <v>8</v>
      </c>
      <c r="I188" s="14">
        <v>8</v>
      </c>
      <c r="J188" s="14">
        <v>15</v>
      </c>
      <c r="K188" s="14">
        <v>15</v>
      </c>
      <c r="L188" s="14">
        <v>9</v>
      </c>
      <c r="M188" s="14">
        <v>7</v>
      </c>
      <c r="N188" s="14">
        <v>5</v>
      </c>
      <c r="O188" s="14">
        <v>6</v>
      </c>
    </row>
    <row r="189" spans="2:15" ht="14" customHeight="1" thickTop="1" thickBot="1" x14ac:dyDescent="0.2">
      <c r="B189" s="18">
        <v>6</v>
      </c>
      <c r="C189" s="102" t="str">
        <f t="shared" si="51"/>
        <v>19 h à 23 h</v>
      </c>
      <c r="D189" s="22">
        <v>7</v>
      </c>
      <c r="E189" s="14">
        <v>6</v>
      </c>
      <c r="F189" s="14">
        <v>7</v>
      </c>
      <c r="G189" s="14">
        <v>7</v>
      </c>
      <c r="H189" s="14">
        <v>8</v>
      </c>
      <c r="I189" s="14">
        <v>8</v>
      </c>
      <c r="J189" s="14">
        <v>15</v>
      </c>
      <c r="K189" s="14">
        <v>15</v>
      </c>
      <c r="L189" s="14">
        <v>9</v>
      </c>
      <c r="M189" s="14">
        <v>7</v>
      </c>
      <c r="N189" s="14">
        <v>5</v>
      </c>
      <c r="O189" s="14">
        <v>6</v>
      </c>
    </row>
    <row r="190" spans="2:15" ht="14" customHeight="1" thickTop="1" thickBot="1" x14ac:dyDescent="0.2">
      <c r="B190" s="18">
        <v>7</v>
      </c>
      <c r="C190" s="102" t="str">
        <f t="shared" si="51"/>
        <v>23 h à 6 h</v>
      </c>
      <c r="D190" s="14">
        <v>0</v>
      </c>
      <c r="E190" s="14">
        <v>0</v>
      </c>
      <c r="F190" s="14">
        <v>0</v>
      </c>
      <c r="G190" s="14">
        <v>0</v>
      </c>
      <c r="H190" s="14">
        <v>0</v>
      </c>
      <c r="I190" s="14">
        <v>0</v>
      </c>
      <c r="J190" s="14">
        <v>0</v>
      </c>
      <c r="K190" s="14">
        <v>0</v>
      </c>
      <c r="L190" s="14">
        <v>0</v>
      </c>
      <c r="M190" s="14">
        <v>0</v>
      </c>
      <c r="N190" s="14">
        <v>0</v>
      </c>
      <c r="O190" s="14">
        <v>0</v>
      </c>
    </row>
    <row r="191" spans="2:15" ht="14" customHeight="1" thickTop="1" thickBot="1" x14ac:dyDescent="0.2">
      <c r="B191" s="19"/>
      <c r="C191" s="316" t="str">
        <f t="shared" ref="C191" si="52">+C182</f>
        <v>Total</v>
      </c>
      <c r="D191" s="24">
        <f t="shared" ref="D191:L191" si="53">+D184+D185+D186+D187+D188+D189+D190</f>
        <v>35</v>
      </c>
      <c r="E191" s="24">
        <f t="shared" si="53"/>
        <v>30</v>
      </c>
      <c r="F191" s="24">
        <f t="shared" si="53"/>
        <v>35</v>
      </c>
      <c r="G191" s="24">
        <f t="shared" si="53"/>
        <v>35</v>
      </c>
      <c r="H191" s="24">
        <f t="shared" si="53"/>
        <v>40</v>
      </c>
      <c r="I191" s="24">
        <f t="shared" si="53"/>
        <v>40</v>
      </c>
      <c r="J191" s="24">
        <f t="shared" si="53"/>
        <v>75</v>
      </c>
      <c r="K191" s="24">
        <f t="shared" si="53"/>
        <v>75</v>
      </c>
      <c r="L191" s="24">
        <f t="shared" si="53"/>
        <v>45</v>
      </c>
      <c r="M191" s="24">
        <f>+M184+M185+M186+M187+M188+M189+M190</f>
        <v>35</v>
      </c>
      <c r="N191" s="24">
        <f>+N184+N185+N186+N187+N188+N189+N190</f>
        <v>25</v>
      </c>
      <c r="O191" s="24">
        <f>+O184+O185+O186+O187+O188+O189+O190</f>
        <v>30</v>
      </c>
    </row>
    <row r="192" spans="2:15" ht="14" customHeight="1" thickTop="1" thickBot="1" x14ac:dyDescent="0.2">
      <c r="B192" s="124" t="s">
        <v>2</v>
      </c>
      <c r="C192" s="317" t="str">
        <f>+'Calendrier 2021'!C29</f>
        <v>Dimanche</v>
      </c>
      <c r="D192" s="77">
        <f>+'Calendrier 2021'!D29</f>
        <v>44213</v>
      </c>
      <c r="E192" s="77" t="str">
        <f>+'Calendrier 2021'!E29</f>
        <v>21 fev 2021</v>
      </c>
      <c r="F192" s="77">
        <f>+'Calendrier 2021'!F29</f>
        <v>44276</v>
      </c>
      <c r="G192" s="77">
        <f>+'Calendrier 2021'!G29</f>
        <v>44304</v>
      </c>
      <c r="H192" s="77">
        <f>+'Calendrier 2021'!H29</f>
        <v>44332</v>
      </c>
      <c r="I192" s="77">
        <f>+'Calendrier 2021'!I29</f>
        <v>44367</v>
      </c>
      <c r="J192" s="77">
        <f>+'Calendrier 2021'!J29</f>
        <v>44395</v>
      </c>
      <c r="K192" s="77">
        <f>+'Calendrier 2021'!K29</f>
        <v>44423</v>
      </c>
      <c r="L192" s="77">
        <f>+'Calendrier 2021'!L29</f>
        <v>44458</v>
      </c>
      <c r="M192" s="77">
        <f>+'Calendrier 2021'!M29</f>
        <v>44486</v>
      </c>
      <c r="N192" s="77">
        <f>+'Calendrier 2021'!N29</f>
        <v>44521</v>
      </c>
      <c r="O192" s="78" t="str">
        <f>+'Calendrier 2021'!O29</f>
        <v>19 dec 2021</v>
      </c>
    </row>
    <row r="193" spans="2:15" ht="14" customHeight="1" thickTop="1" thickBot="1" x14ac:dyDescent="0.2">
      <c r="B193" s="121">
        <v>1</v>
      </c>
      <c r="C193" s="100" t="str">
        <f t="shared" ref="C193:C199" si="54">C184</f>
        <v>6 h à 9 h 30</v>
      </c>
      <c r="D193" s="12">
        <v>0</v>
      </c>
      <c r="E193" s="12">
        <v>0</v>
      </c>
      <c r="F193" s="12">
        <v>0</v>
      </c>
      <c r="G193" s="12">
        <v>0</v>
      </c>
      <c r="H193" s="12">
        <v>0</v>
      </c>
      <c r="I193" s="12">
        <v>0</v>
      </c>
      <c r="J193" s="12">
        <v>0</v>
      </c>
      <c r="K193" s="12">
        <v>0</v>
      </c>
      <c r="L193" s="12">
        <v>0</v>
      </c>
      <c r="M193" s="12">
        <v>0</v>
      </c>
      <c r="N193" s="12">
        <v>0</v>
      </c>
      <c r="O193" s="12">
        <v>0</v>
      </c>
    </row>
    <row r="194" spans="2:15" ht="14" customHeight="1" thickTop="1" thickBot="1" x14ac:dyDescent="0.2">
      <c r="B194" s="18">
        <v>2</v>
      </c>
      <c r="C194" s="102" t="str">
        <f t="shared" si="54"/>
        <v>9 h 30 à 11 h 30</v>
      </c>
      <c r="D194" s="387">
        <v>7</v>
      </c>
      <c r="E194" s="14">
        <v>6</v>
      </c>
      <c r="F194" s="14">
        <v>7</v>
      </c>
      <c r="G194" s="14">
        <v>7</v>
      </c>
      <c r="H194" s="14">
        <v>8</v>
      </c>
      <c r="I194" s="14">
        <v>8</v>
      </c>
      <c r="J194" s="14">
        <v>15</v>
      </c>
      <c r="K194" s="14">
        <v>15</v>
      </c>
      <c r="L194" s="14">
        <v>9</v>
      </c>
      <c r="M194" s="14">
        <v>7</v>
      </c>
      <c r="N194" s="14">
        <v>5</v>
      </c>
      <c r="O194" s="14">
        <v>6</v>
      </c>
    </row>
    <row r="195" spans="2:15" ht="14" customHeight="1" thickTop="1" thickBot="1" x14ac:dyDescent="0.2">
      <c r="B195" s="18">
        <v>3</v>
      </c>
      <c r="C195" s="102" t="str">
        <f t="shared" si="54"/>
        <v>11 h 30 à 14 h 30</v>
      </c>
      <c r="D195" s="22">
        <v>7</v>
      </c>
      <c r="E195" s="14">
        <v>6</v>
      </c>
      <c r="F195" s="14">
        <v>7</v>
      </c>
      <c r="G195" s="14">
        <v>7</v>
      </c>
      <c r="H195" s="14">
        <v>8</v>
      </c>
      <c r="I195" s="14">
        <v>8</v>
      </c>
      <c r="J195" s="14">
        <v>15</v>
      </c>
      <c r="K195" s="14">
        <v>15</v>
      </c>
      <c r="L195" s="14">
        <v>9</v>
      </c>
      <c r="M195" s="14">
        <v>7</v>
      </c>
      <c r="N195" s="14">
        <v>5</v>
      </c>
      <c r="O195" s="14">
        <v>6</v>
      </c>
    </row>
    <row r="196" spans="2:15" ht="14" customHeight="1" thickTop="1" thickBot="1" x14ac:dyDescent="0.2">
      <c r="B196" s="18">
        <v>4</v>
      </c>
      <c r="C196" s="102" t="str">
        <f t="shared" si="54"/>
        <v>14 h 30 à 17 h</v>
      </c>
      <c r="D196" s="22">
        <v>7</v>
      </c>
      <c r="E196" s="14">
        <v>6</v>
      </c>
      <c r="F196" s="14">
        <v>7</v>
      </c>
      <c r="G196" s="14">
        <v>7</v>
      </c>
      <c r="H196" s="14">
        <v>8</v>
      </c>
      <c r="I196" s="14">
        <v>8</v>
      </c>
      <c r="J196" s="14">
        <v>15</v>
      </c>
      <c r="K196" s="14">
        <v>15</v>
      </c>
      <c r="L196" s="14">
        <v>9</v>
      </c>
      <c r="M196" s="14">
        <v>7</v>
      </c>
      <c r="N196" s="14">
        <v>5</v>
      </c>
      <c r="O196" s="14">
        <v>6</v>
      </c>
    </row>
    <row r="197" spans="2:15" ht="14" customHeight="1" thickTop="1" thickBot="1" x14ac:dyDescent="0.2">
      <c r="B197" s="18">
        <v>5</v>
      </c>
      <c r="C197" s="102" t="str">
        <f t="shared" si="54"/>
        <v>17 h à 19 h</v>
      </c>
      <c r="D197" s="22">
        <v>7</v>
      </c>
      <c r="E197" s="14">
        <v>6</v>
      </c>
      <c r="F197" s="14">
        <v>7</v>
      </c>
      <c r="G197" s="14">
        <v>7</v>
      </c>
      <c r="H197" s="14">
        <v>8</v>
      </c>
      <c r="I197" s="14">
        <v>8</v>
      </c>
      <c r="J197" s="14">
        <v>15</v>
      </c>
      <c r="K197" s="14">
        <v>15</v>
      </c>
      <c r="L197" s="14">
        <v>9</v>
      </c>
      <c r="M197" s="14">
        <v>7</v>
      </c>
      <c r="N197" s="14">
        <v>5</v>
      </c>
      <c r="O197" s="14">
        <v>6</v>
      </c>
    </row>
    <row r="198" spans="2:15" ht="14" customHeight="1" thickTop="1" thickBot="1" x14ac:dyDescent="0.2">
      <c r="B198" s="18">
        <v>6</v>
      </c>
      <c r="C198" s="102" t="str">
        <f t="shared" si="54"/>
        <v>19 h à 23 h</v>
      </c>
      <c r="D198" s="22">
        <v>7</v>
      </c>
      <c r="E198" s="14">
        <v>6</v>
      </c>
      <c r="F198" s="14">
        <v>7</v>
      </c>
      <c r="G198" s="14">
        <v>7</v>
      </c>
      <c r="H198" s="14">
        <v>8</v>
      </c>
      <c r="I198" s="14">
        <v>8</v>
      </c>
      <c r="J198" s="14">
        <v>15</v>
      </c>
      <c r="K198" s="14">
        <v>15</v>
      </c>
      <c r="L198" s="14">
        <v>9</v>
      </c>
      <c r="M198" s="14">
        <v>7</v>
      </c>
      <c r="N198" s="14">
        <v>5</v>
      </c>
      <c r="O198" s="14">
        <v>6</v>
      </c>
    </row>
    <row r="199" spans="2:15" ht="14" customHeight="1" thickTop="1" thickBot="1" x14ac:dyDescent="0.2">
      <c r="B199" s="18">
        <v>7</v>
      </c>
      <c r="C199" s="102" t="str">
        <f t="shared" si="54"/>
        <v>23 h à 6 h</v>
      </c>
      <c r="D199" s="14">
        <v>0</v>
      </c>
      <c r="E199" s="14">
        <v>0</v>
      </c>
      <c r="F199" s="14">
        <v>0</v>
      </c>
      <c r="G199" s="14">
        <v>0</v>
      </c>
      <c r="H199" s="14">
        <v>0</v>
      </c>
      <c r="I199" s="14">
        <v>0</v>
      </c>
      <c r="J199" s="14">
        <v>0</v>
      </c>
      <c r="K199" s="14">
        <v>0</v>
      </c>
      <c r="L199" s="14">
        <v>0</v>
      </c>
      <c r="M199" s="14">
        <v>0</v>
      </c>
      <c r="N199" s="14">
        <v>0</v>
      </c>
      <c r="O199" s="14">
        <v>0</v>
      </c>
    </row>
    <row r="200" spans="2:15" ht="14" customHeight="1" thickTop="1" thickBot="1" x14ac:dyDescent="0.2">
      <c r="B200" s="18"/>
      <c r="C200" s="16" t="str">
        <f t="shared" ref="C200" si="55">+C191</f>
        <v>Total</v>
      </c>
      <c r="D200" s="24">
        <f t="shared" ref="D200:L200" si="56">+D193+D194+D195+D196+D197+D198+D199</f>
        <v>35</v>
      </c>
      <c r="E200" s="24">
        <f t="shared" si="56"/>
        <v>30</v>
      </c>
      <c r="F200" s="24">
        <f t="shared" si="56"/>
        <v>35</v>
      </c>
      <c r="G200" s="24">
        <f t="shared" si="56"/>
        <v>35</v>
      </c>
      <c r="H200" s="24">
        <f t="shared" si="56"/>
        <v>40</v>
      </c>
      <c r="I200" s="24">
        <f t="shared" si="56"/>
        <v>40</v>
      </c>
      <c r="J200" s="24">
        <f t="shared" si="56"/>
        <v>75</v>
      </c>
      <c r="K200" s="24">
        <f t="shared" si="56"/>
        <v>75</v>
      </c>
      <c r="L200" s="24">
        <f t="shared" si="56"/>
        <v>45</v>
      </c>
      <c r="M200" s="24">
        <f>+M193+M194+M195+M196+M197+M198+M199</f>
        <v>35</v>
      </c>
      <c r="N200" s="24">
        <f>+N193+N194+N195+N196+N197+N198+N199</f>
        <v>25</v>
      </c>
      <c r="O200" s="24">
        <f>+O193+O194+O195+O196+O197+O198+O199</f>
        <v>30</v>
      </c>
    </row>
    <row r="201" spans="2:15" ht="14" customHeight="1" thickTop="1" thickBot="1" x14ac:dyDescent="0.2">
      <c r="B201" s="474" t="s">
        <v>19</v>
      </c>
      <c r="C201" s="475"/>
      <c r="D201" s="475"/>
      <c r="E201" s="475"/>
      <c r="F201" s="475"/>
      <c r="G201" s="475"/>
      <c r="H201" s="475"/>
      <c r="I201" s="475"/>
      <c r="J201" s="475"/>
      <c r="K201" s="475"/>
      <c r="L201" s="475"/>
      <c r="M201" s="475"/>
      <c r="N201" s="475"/>
      <c r="O201" s="476"/>
    </row>
    <row r="202" spans="2:15" ht="14" customHeight="1" thickTop="1" thickBot="1" x14ac:dyDescent="0.2">
      <c r="B202" s="128">
        <f>+'Calendrier 2021'!B30</f>
        <v>4</v>
      </c>
      <c r="C202" s="129" t="str">
        <f>+'Calendrier 2021'!C30</f>
        <v>Lundi</v>
      </c>
      <c r="D202" s="130">
        <f>+'Calendrier 2021'!D30</f>
        <v>44214</v>
      </c>
      <c r="E202" s="130" t="str">
        <f>+'Calendrier 2021'!E30</f>
        <v>22 fev 2021</v>
      </c>
      <c r="F202" s="130">
        <f>+'Calendrier 2021'!F30</f>
        <v>44277</v>
      </c>
      <c r="G202" s="130">
        <f>+'Calendrier 2021'!G30</f>
        <v>44305</v>
      </c>
      <c r="H202" s="130">
        <f>+'Calendrier 2021'!H30</f>
        <v>44333</v>
      </c>
      <c r="I202" s="130">
        <f>+'Calendrier 2021'!I30</f>
        <v>44368</v>
      </c>
      <c r="J202" s="130">
        <f>+'Calendrier 2021'!J30</f>
        <v>44396</v>
      </c>
      <c r="K202" s="130">
        <f>+'Calendrier 2021'!K30</f>
        <v>44424</v>
      </c>
      <c r="L202" s="130">
        <f>+'Calendrier 2021'!M32</f>
        <v>44489</v>
      </c>
      <c r="M202" s="130">
        <f>+'Calendrier 2021'!M30</f>
        <v>44487</v>
      </c>
      <c r="N202" s="130">
        <f>+'Calendrier 2021'!N30</f>
        <v>44522</v>
      </c>
      <c r="O202" s="131" t="str">
        <f>+'Calendrier 2021'!O30</f>
        <v>20 dec 2021</v>
      </c>
    </row>
    <row r="203" spans="2:15" ht="14" customHeight="1" thickTop="1" x14ac:dyDescent="0.15">
      <c r="B203" s="11">
        <v>1</v>
      </c>
      <c r="C203" s="100" t="str">
        <f t="shared" ref="C203:C209" si="57">C193</f>
        <v>6 h à 9 h 30</v>
      </c>
      <c r="D203" s="12">
        <v>0</v>
      </c>
      <c r="E203" s="12">
        <v>0</v>
      </c>
      <c r="F203" s="12">
        <v>0</v>
      </c>
      <c r="G203" s="12">
        <v>0</v>
      </c>
      <c r="H203" s="12">
        <v>0</v>
      </c>
      <c r="I203" s="12">
        <v>0</v>
      </c>
      <c r="J203" s="12">
        <v>0</v>
      </c>
      <c r="K203" s="12">
        <v>0</v>
      </c>
      <c r="L203" s="12">
        <v>0</v>
      </c>
      <c r="M203" s="12">
        <v>0</v>
      </c>
      <c r="N203" s="12">
        <v>0</v>
      </c>
      <c r="O203" s="12">
        <v>0</v>
      </c>
    </row>
    <row r="204" spans="2:15" ht="14" customHeight="1" x14ac:dyDescent="0.15">
      <c r="B204" s="13">
        <v>2</v>
      </c>
      <c r="C204" s="102" t="str">
        <f t="shared" si="57"/>
        <v>9 h 30 à 11 h 30</v>
      </c>
      <c r="D204" s="387">
        <v>7</v>
      </c>
      <c r="E204" s="14">
        <v>6</v>
      </c>
      <c r="F204" s="14">
        <v>7</v>
      </c>
      <c r="G204" s="14">
        <v>7</v>
      </c>
      <c r="H204" s="14">
        <v>8</v>
      </c>
      <c r="I204" s="14">
        <v>8</v>
      </c>
      <c r="J204" s="14">
        <v>15</v>
      </c>
      <c r="K204" s="14">
        <v>15</v>
      </c>
      <c r="L204" s="14">
        <v>9</v>
      </c>
      <c r="M204" s="14">
        <v>7</v>
      </c>
      <c r="N204" s="14">
        <v>5</v>
      </c>
      <c r="O204" s="14">
        <v>6</v>
      </c>
    </row>
    <row r="205" spans="2:15" ht="14" customHeight="1" x14ac:dyDescent="0.15">
      <c r="B205" s="13">
        <v>3</v>
      </c>
      <c r="C205" s="102" t="str">
        <f t="shared" si="57"/>
        <v>11 h 30 à 14 h 30</v>
      </c>
      <c r="D205" s="22">
        <v>7</v>
      </c>
      <c r="E205" s="14">
        <v>6</v>
      </c>
      <c r="F205" s="14">
        <v>7</v>
      </c>
      <c r="G205" s="14">
        <v>7</v>
      </c>
      <c r="H205" s="14">
        <v>8</v>
      </c>
      <c r="I205" s="14">
        <v>8</v>
      </c>
      <c r="J205" s="14">
        <v>15</v>
      </c>
      <c r="K205" s="14">
        <v>15</v>
      </c>
      <c r="L205" s="14">
        <v>9</v>
      </c>
      <c r="M205" s="14">
        <v>7</v>
      </c>
      <c r="N205" s="14">
        <v>5</v>
      </c>
      <c r="O205" s="14">
        <v>6</v>
      </c>
    </row>
    <row r="206" spans="2:15" ht="14" customHeight="1" x14ac:dyDescent="0.15">
      <c r="B206" s="13">
        <v>4</v>
      </c>
      <c r="C206" s="102" t="str">
        <f t="shared" si="57"/>
        <v>14 h 30 à 17 h</v>
      </c>
      <c r="D206" s="22">
        <v>7</v>
      </c>
      <c r="E206" s="14">
        <v>6</v>
      </c>
      <c r="F206" s="14">
        <v>7</v>
      </c>
      <c r="G206" s="14">
        <v>7</v>
      </c>
      <c r="H206" s="14">
        <v>8</v>
      </c>
      <c r="I206" s="14">
        <v>8</v>
      </c>
      <c r="J206" s="14">
        <v>15</v>
      </c>
      <c r="K206" s="14">
        <v>15</v>
      </c>
      <c r="L206" s="14">
        <v>9</v>
      </c>
      <c r="M206" s="14">
        <v>7</v>
      </c>
      <c r="N206" s="14">
        <v>5</v>
      </c>
      <c r="O206" s="14">
        <v>6</v>
      </c>
    </row>
    <row r="207" spans="2:15" ht="14" customHeight="1" x14ac:dyDescent="0.15">
      <c r="B207" s="13">
        <v>5</v>
      </c>
      <c r="C207" s="102" t="str">
        <f t="shared" si="57"/>
        <v>17 h à 19 h</v>
      </c>
      <c r="D207" s="22">
        <v>7</v>
      </c>
      <c r="E207" s="14">
        <v>6</v>
      </c>
      <c r="F207" s="14">
        <v>7</v>
      </c>
      <c r="G207" s="14">
        <v>7</v>
      </c>
      <c r="H207" s="14">
        <v>8</v>
      </c>
      <c r="I207" s="14">
        <v>8</v>
      </c>
      <c r="J207" s="14">
        <v>15</v>
      </c>
      <c r="K207" s="14">
        <v>15</v>
      </c>
      <c r="L207" s="14">
        <v>9</v>
      </c>
      <c r="M207" s="14">
        <v>7</v>
      </c>
      <c r="N207" s="14">
        <v>5</v>
      </c>
      <c r="O207" s="14">
        <v>6</v>
      </c>
    </row>
    <row r="208" spans="2:15" ht="14" customHeight="1" x14ac:dyDescent="0.15">
      <c r="B208" s="13">
        <v>6</v>
      </c>
      <c r="C208" s="102" t="str">
        <f t="shared" si="57"/>
        <v>19 h à 23 h</v>
      </c>
      <c r="D208" s="22">
        <v>7</v>
      </c>
      <c r="E208" s="14">
        <v>6</v>
      </c>
      <c r="F208" s="14">
        <v>7</v>
      </c>
      <c r="G208" s="14">
        <v>7</v>
      </c>
      <c r="H208" s="14">
        <v>8</v>
      </c>
      <c r="I208" s="14">
        <v>8</v>
      </c>
      <c r="J208" s="14">
        <v>15</v>
      </c>
      <c r="K208" s="14">
        <v>15</v>
      </c>
      <c r="L208" s="14">
        <v>9</v>
      </c>
      <c r="M208" s="14">
        <v>7</v>
      </c>
      <c r="N208" s="14">
        <v>5</v>
      </c>
      <c r="O208" s="14">
        <v>6</v>
      </c>
    </row>
    <row r="209" spans="2:15" ht="14" customHeight="1" x14ac:dyDescent="0.15">
      <c r="B209" s="13">
        <v>7</v>
      </c>
      <c r="C209" s="102" t="str">
        <f t="shared" si="57"/>
        <v>23 h à 6 h</v>
      </c>
      <c r="D209" s="14">
        <v>0</v>
      </c>
      <c r="E209" s="14">
        <v>0</v>
      </c>
      <c r="F209" s="14">
        <v>0</v>
      </c>
      <c r="G209" s="14">
        <v>0</v>
      </c>
      <c r="H209" s="14">
        <v>0</v>
      </c>
      <c r="I209" s="14">
        <v>0</v>
      </c>
      <c r="J209" s="14">
        <v>0</v>
      </c>
      <c r="K209" s="14">
        <v>0</v>
      </c>
      <c r="L209" s="14">
        <v>0</v>
      </c>
      <c r="M209" s="14">
        <v>0</v>
      </c>
      <c r="N209" s="14">
        <v>0</v>
      </c>
      <c r="O209" s="14">
        <v>0</v>
      </c>
    </row>
    <row r="210" spans="2:15" ht="14" customHeight="1" thickBot="1" x14ac:dyDescent="0.2">
      <c r="B210" s="15"/>
      <c r="C210" s="319" t="str">
        <f>+C200</f>
        <v>Total</v>
      </c>
      <c r="D210" s="24">
        <f t="shared" ref="D210:L210" si="58">+D203+D204+D205+D206+D207+D208+D209</f>
        <v>35</v>
      </c>
      <c r="E210" s="24">
        <f t="shared" si="58"/>
        <v>30</v>
      </c>
      <c r="F210" s="24">
        <f t="shared" si="58"/>
        <v>35</v>
      </c>
      <c r="G210" s="24">
        <f t="shared" si="58"/>
        <v>35</v>
      </c>
      <c r="H210" s="24">
        <f t="shared" si="58"/>
        <v>40</v>
      </c>
      <c r="I210" s="24">
        <f t="shared" si="58"/>
        <v>40</v>
      </c>
      <c r="J210" s="24">
        <f t="shared" si="58"/>
        <v>75</v>
      </c>
      <c r="K210" s="24">
        <f t="shared" si="58"/>
        <v>75</v>
      </c>
      <c r="L210" s="24">
        <f t="shared" si="58"/>
        <v>45</v>
      </c>
      <c r="M210" s="24">
        <f>+M203+M204+M205+M206+M207+M208+M209</f>
        <v>35</v>
      </c>
      <c r="N210" s="24">
        <f>+N203+N204+N205+N206+N207+N208+N209</f>
        <v>25</v>
      </c>
      <c r="O210" s="24">
        <f>+O203+O204+O205+O206+O207+O208+O209</f>
        <v>30</v>
      </c>
    </row>
    <row r="211" spans="2:15" ht="14" customHeight="1" thickTop="1" thickBot="1" x14ac:dyDescent="0.2">
      <c r="B211" s="124" t="s">
        <v>2</v>
      </c>
      <c r="C211" s="317" t="str">
        <f>+'Calendrier 2021'!C31</f>
        <v>Mardi</v>
      </c>
      <c r="D211" s="77">
        <f>+'Calendrier 2021'!D31</f>
        <v>44215</v>
      </c>
      <c r="E211" s="77" t="str">
        <f>+'Calendrier 2021'!E31</f>
        <v>23 fev 2021</v>
      </c>
      <c r="F211" s="77">
        <f>+'Calendrier 2021'!F31</f>
        <v>44278</v>
      </c>
      <c r="G211" s="77">
        <f>+'Calendrier 2021'!G31</f>
        <v>44306</v>
      </c>
      <c r="H211" s="77">
        <f>+'Calendrier 2021'!H31</f>
        <v>44334</v>
      </c>
      <c r="I211" s="77">
        <f>+'Calendrier 2021'!I31</f>
        <v>44369</v>
      </c>
      <c r="J211" s="77">
        <f>+'Calendrier 2021'!J31</f>
        <v>44397</v>
      </c>
      <c r="K211" s="77">
        <f>+'Calendrier 2021'!K31</f>
        <v>44425</v>
      </c>
      <c r="L211" s="77">
        <f>+'Calendrier 2021'!L31</f>
        <v>44460</v>
      </c>
      <c r="M211" s="77">
        <f>+'Calendrier 2021'!M31</f>
        <v>44488</v>
      </c>
      <c r="N211" s="77">
        <f>+'Calendrier 2021'!N31</f>
        <v>44523</v>
      </c>
      <c r="O211" s="78" t="str">
        <f>+'Calendrier 2021'!O31</f>
        <v>21 dec 2021</v>
      </c>
    </row>
    <row r="212" spans="2:15" ht="14" customHeight="1" thickTop="1" thickBot="1" x14ac:dyDescent="0.2">
      <c r="B212" s="18">
        <v>1</v>
      </c>
      <c r="C212" s="100" t="str">
        <f t="shared" ref="C212:C218" si="59">C203</f>
        <v>6 h à 9 h 30</v>
      </c>
      <c r="D212" s="12">
        <v>0</v>
      </c>
      <c r="E212" s="12">
        <v>0</v>
      </c>
      <c r="F212" s="12">
        <v>0</v>
      </c>
      <c r="G212" s="12">
        <v>0</v>
      </c>
      <c r="H212" s="12">
        <v>0</v>
      </c>
      <c r="I212" s="12">
        <v>0</v>
      </c>
      <c r="J212" s="12">
        <v>0</v>
      </c>
      <c r="K212" s="12">
        <v>0</v>
      </c>
      <c r="L212" s="12">
        <v>0</v>
      </c>
      <c r="M212" s="12">
        <v>0</v>
      </c>
      <c r="N212" s="12">
        <v>0</v>
      </c>
      <c r="O212" s="12">
        <v>0</v>
      </c>
    </row>
    <row r="213" spans="2:15" ht="14" customHeight="1" thickTop="1" thickBot="1" x14ac:dyDescent="0.2">
      <c r="B213" s="121">
        <v>2</v>
      </c>
      <c r="C213" s="102" t="str">
        <f t="shared" si="59"/>
        <v>9 h 30 à 11 h 30</v>
      </c>
      <c r="D213" s="387">
        <v>7</v>
      </c>
      <c r="E213" s="14">
        <v>6</v>
      </c>
      <c r="F213" s="14">
        <v>7</v>
      </c>
      <c r="G213" s="14">
        <v>7</v>
      </c>
      <c r="H213" s="14">
        <v>8</v>
      </c>
      <c r="I213" s="14">
        <v>8</v>
      </c>
      <c r="J213" s="14">
        <v>15</v>
      </c>
      <c r="K213" s="14">
        <v>15</v>
      </c>
      <c r="L213" s="14">
        <v>9</v>
      </c>
      <c r="M213" s="14">
        <v>7</v>
      </c>
      <c r="N213" s="14">
        <v>5</v>
      </c>
      <c r="O213" s="14">
        <v>6</v>
      </c>
    </row>
    <row r="214" spans="2:15" ht="14" customHeight="1" thickTop="1" thickBot="1" x14ac:dyDescent="0.2">
      <c r="B214" s="121">
        <v>3</v>
      </c>
      <c r="C214" s="102" t="str">
        <f t="shared" si="59"/>
        <v>11 h 30 à 14 h 30</v>
      </c>
      <c r="D214" s="22">
        <v>7</v>
      </c>
      <c r="E214" s="14">
        <v>6</v>
      </c>
      <c r="F214" s="14">
        <v>7</v>
      </c>
      <c r="G214" s="14">
        <v>7</v>
      </c>
      <c r="H214" s="14">
        <v>8</v>
      </c>
      <c r="I214" s="14">
        <v>8</v>
      </c>
      <c r="J214" s="14">
        <v>15</v>
      </c>
      <c r="K214" s="14">
        <v>15</v>
      </c>
      <c r="L214" s="14">
        <v>9</v>
      </c>
      <c r="M214" s="14">
        <v>7</v>
      </c>
      <c r="N214" s="14">
        <v>5</v>
      </c>
      <c r="O214" s="14">
        <v>6</v>
      </c>
    </row>
    <row r="215" spans="2:15" ht="14" customHeight="1" thickTop="1" thickBot="1" x14ac:dyDescent="0.2">
      <c r="B215" s="121">
        <v>4</v>
      </c>
      <c r="C215" s="102" t="str">
        <f t="shared" si="59"/>
        <v>14 h 30 à 17 h</v>
      </c>
      <c r="D215" s="22">
        <v>7</v>
      </c>
      <c r="E215" s="14">
        <v>6</v>
      </c>
      <c r="F215" s="14">
        <v>7</v>
      </c>
      <c r="G215" s="14">
        <v>7</v>
      </c>
      <c r="H215" s="14">
        <v>8</v>
      </c>
      <c r="I215" s="14">
        <v>8</v>
      </c>
      <c r="J215" s="14">
        <v>15</v>
      </c>
      <c r="K215" s="14">
        <v>15</v>
      </c>
      <c r="L215" s="14">
        <v>9</v>
      </c>
      <c r="M215" s="14">
        <v>7</v>
      </c>
      <c r="N215" s="14">
        <v>5</v>
      </c>
      <c r="O215" s="14">
        <v>6</v>
      </c>
    </row>
    <row r="216" spans="2:15" ht="14" customHeight="1" thickTop="1" thickBot="1" x14ac:dyDescent="0.2">
      <c r="B216" s="121">
        <v>5</v>
      </c>
      <c r="C216" s="102" t="str">
        <f t="shared" si="59"/>
        <v>17 h à 19 h</v>
      </c>
      <c r="D216" s="22">
        <v>7</v>
      </c>
      <c r="E216" s="14">
        <v>6</v>
      </c>
      <c r="F216" s="14">
        <v>7</v>
      </c>
      <c r="G216" s="14">
        <v>7</v>
      </c>
      <c r="H216" s="14">
        <v>8</v>
      </c>
      <c r="I216" s="14">
        <v>8</v>
      </c>
      <c r="J216" s="14">
        <v>15</v>
      </c>
      <c r="K216" s="14">
        <v>15</v>
      </c>
      <c r="L216" s="14">
        <v>9</v>
      </c>
      <c r="M216" s="14">
        <v>7</v>
      </c>
      <c r="N216" s="14">
        <v>5</v>
      </c>
      <c r="O216" s="14">
        <v>6</v>
      </c>
    </row>
    <row r="217" spans="2:15" ht="14" customHeight="1" thickTop="1" thickBot="1" x14ac:dyDescent="0.2">
      <c r="B217" s="121">
        <v>6</v>
      </c>
      <c r="C217" s="102" t="str">
        <f t="shared" si="59"/>
        <v>19 h à 23 h</v>
      </c>
      <c r="D217" s="22">
        <v>7</v>
      </c>
      <c r="E217" s="14">
        <v>6</v>
      </c>
      <c r="F217" s="14">
        <v>7</v>
      </c>
      <c r="G217" s="14">
        <v>7</v>
      </c>
      <c r="H217" s="14">
        <v>8</v>
      </c>
      <c r="I217" s="14">
        <v>8</v>
      </c>
      <c r="J217" s="14">
        <v>15</v>
      </c>
      <c r="K217" s="14">
        <v>15</v>
      </c>
      <c r="L217" s="14">
        <v>9</v>
      </c>
      <c r="M217" s="14">
        <v>7</v>
      </c>
      <c r="N217" s="14">
        <v>5</v>
      </c>
      <c r="O217" s="14">
        <v>6</v>
      </c>
    </row>
    <row r="218" spans="2:15" ht="14" customHeight="1" thickTop="1" thickBot="1" x14ac:dyDescent="0.2">
      <c r="B218" s="121">
        <v>7</v>
      </c>
      <c r="C218" s="102" t="str">
        <f t="shared" si="59"/>
        <v>23 h à 6 h</v>
      </c>
      <c r="D218" s="14">
        <v>0</v>
      </c>
      <c r="E218" s="14">
        <v>0</v>
      </c>
      <c r="F218" s="14">
        <v>0</v>
      </c>
      <c r="G218" s="14">
        <v>0</v>
      </c>
      <c r="H218" s="14">
        <v>0</v>
      </c>
      <c r="I218" s="14">
        <v>0</v>
      </c>
      <c r="J218" s="14">
        <v>0</v>
      </c>
      <c r="K218" s="14">
        <v>0</v>
      </c>
      <c r="L218" s="14">
        <v>0</v>
      </c>
      <c r="M218" s="14">
        <v>0</v>
      </c>
      <c r="N218" s="14">
        <v>0</v>
      </c>
      <c r="O218" s="14">
        <v>0</v>
      </c>
    </row>
    <row r="219" spans="2:15" ht="14" customHeight="1" thickTop="1" thickBot="1" x14ac:dyDescent="0.2">
      <c r="B219" s="19"/>
      <c r="C219" s="21" t="str">
        <f t="shared" ref="C219" si="60">+C210</f>
        <v>Total</v>
      </c>
      <c r="D219" s="24">
        <f t="shared" ref="D219:L219" si="61">+D212+D213+D214+D215+D216+D217+D218</f>
        <v>35</v>
      </c>
      <c r="E219" s="24">
        <f t="shared" si="61"/>
        <v>30</v>
      </c>
      <c r="F219" s="24">
        <f t="shared" si="61"/>
        <v>35</v>
      </c>
      <c r="G219" s="24">
        <f t="shared" si="61"/>
        <v>35</v>
      </c>
      <c r="H219" s="24">
        <f t="shared" si="61"/>
        <v>40</v>
      </c>
      <c r="I219" s="24">
        <f t="shared" si="61"/>
        <v>40</v>
      </c>
      <c r="J219" s="24">
        <f t="shared" si="61"/>
        <v>75</v>
      </c>
      <c r="K219" s="24">
        <f t="shared" si="61"/>
        <v>75</v>
      </c>
      <c r="L219" s="24">
        <f t="shared" si="61"/>
        <v>45</v>
      </c>
      <c r="M219" s="24">
        <f>+M212+M213+M214+M215+M216+M217+M218</f>
        <v>35</v>
      </c>
      <c r="N219" s="24">
        <f>+N212+N213+N214+N215+N216+N217+N218</f>
        <v>25</v>
      </c>
      <c r="O219" s="24">
        <f>+O212+O213+O214+O215+O216+O217+O218</f>
        <v>30</v>
      </c>
    </row>
    <row r="220" spans="2:15" ht="14" customHeight="1" thickTop="1" thickBot="1" x14ac:dyDescent="0.2">
      <c r="B220" s="124" t="s">
        <v>2</v>
      </c>
      <c r="C220" s="125" t="str">
        <f>+'Calendrier 2021'!C32</f>
        <v>Mercredi</v>
      </c>
      <c r="D220" s="77">
        <f>+'Calendrier 2021'!D32</f>
        <v>44216</v>
      </c>
      <c r="E220" s="77" t="str">
        <f>+'Calendrier 2021'!E32</f>
        <v>24 fev 2021</v>
      </c>
      <c r="F220" s="77">
        <f>+'Calendrier 2021'!F32</f>
        <v>44279</v>
      </c>
      <c r="G220" s="77">
        <f>+'Calendrier 2021'!G32</f>
        <v>44307</v>
      </c>
      <c r="H220" s="77">
        <f>+'Calendrier 2021'!H32</f>
        <v>44335</v>
      </c>
      <c r="I220" s="77">
        <f>+'Calendrier 2021'!I32</f>
        <v>44370</v>
      </c>
      <c r="J220" s="77">
        <f>+'Calendrier 2021'!J32</f>
        <v>44398</v>
      </c>
      <c r="K220" s="77">
        <f>+'Calendrier 2021'!K32</f>
        <v>44426</v>
      </c>
      <c r="L220" s="77">
        <f>+'Calendrier 2021'!L32</f>
        <v>44461</v>
      </c>
      <c r="M220" s="77">
        <f>+'Calendrier 2021'!M32</f>
        <v>44489</v>
      </c>
      <c r="N220" s="77">
        <f>+'Calendrier 2021'!N32</f>
        <v>44524</v>
      </c>
      <c r="O220" s="78" t="str">
        <f>+'Calendrier 2021'!O32</f>
        <v>22 dec 2021</v>
      </c>
    </row>
    <row r="221" spans="2:15" ht="14" customHeight="1" thickTop="1" thickBot="1" x14ac:dyDescent="0.2">
      <c r="B221" s="18">
        <v>1</v>
      </c>
      <c r="C221" s="100" t="str">
        <f t="shared" ref="C221:C227" si="62">C212</f>
        <v>6 h à 9 h 30</v>
      </c>
      <c r="D221" s="12">
        <v>0</v>
      </c>
      <c r="E221" s="12">
        <v>0</v>
      </c>
      <c r="F221" s="12">
        <v>0</v>
      </c>
      <c r="G221" s="12">
        <v>0</v>
      </c>
      <c r="H221" s="12">
        <v>0</v>
      </c>
      <c r="I221" s="12">
        <v>0</v>
      </c>
      <c r="J221" s="12">
        <v>0</v>
      </c>
      <c r="K221" s="12">
        <v>0</v>
      </c>
      <c r="L221" s="12">
        <v>0</v>
      </c>
      <c r="M221" s="12">
        <v>0</v>
      </c>
      <c r="N221" s="12">
        <v>0</v>
      </c>
      <c r="O221" s="12">
        <v>0</v>
      </c>
    </row>
    <row r="222" spans="2:15" ht="14" customHeight="1" thickTop="1" thickBot="1" x14ac:dyDescent="0.2">
      <c r="B222" s="121">
        <v>2</v>
      </c>
      <c r="C222" s="102" t="str">
        <f t="shared" si="62"/>
        <v>9 h 30 à 11 h 30</v>
      </c>
      <c r="D222" s="387">
        <v>7</v>
      </c>
      <c r="E222" s="14">
        <v>6</v>
      </c>
      <c r="F222" s="14">
        <v>7</v>
      </c>
      <c r="G222" s="14">
        <v>7</v>
      </c>
      <c r="H222" s="14">
        <v>8</v>
      </c>
      <c r="I222" s="14">
        <v>8</v>
      </c>
      <c r="J222" s="14">
        <v>15</v>
      </c>
      <c r="K222" s="14">
        <v>15</v>
      </c>
      <c r="L222" s="14">
        <v>9</v>
      </c>
      <c r="M222" s="14">
        <v>7</v>
      </c>
      <c r="N222" s="14">
        <v>5</v>
      </c>
      <c r="O222" s="14">
        <v>6</v>
      </c>
    </row>
    <row r="223" spans="2:15" ht="14" customHeight="1" thickTop="1" thickBot="1" x14ac:dyDescent="0.2">
      <c r="B223" s="121">
        <v>3</v>
      </c>
      <c r="C223" s="102" t="str">
        <f t="shared" si="62"/>
        <v>11 h 30 à 14 h 30</v>
      </c>
      <c r="D223" s="22">
        <v>7</v>
      </c>
      <c r="E223" s="14">
        <v>6</v>
      </c>
      <c r="F223" s="14">
        <v>7</v>
      </c>
      <c r="G223" s="14">
        <v>7</v>
      </c>
      <c r="H223" s="14">
        <v>8</v>
      </c>
      <c r="I223" s="14">
        <v>8</v>
      </c>
      <c r="J223" s="14">
        <v>15</v>
      </c>
      <c r="K223" s="14">
        <v>15</v>
      </c>
      <c r="L223" s="14">
        <v>9</v>
      </c>
      <c r="M223" s="14">
        <v>7</v>
      </c>
      <c r="N223" s="14">
        <v>5</v>
      </c>
      <c r="O223" s="14">
        <v>6</v>
      </c>
    </row>
    <row r="224" spans="2:15" ht="14" customHeight="1" thickTop="1" thickBot="1" x14ac:dyDescent="0.2">
      <c r="B224" s="121">
        <v>4</v>
      </c>
      <c r="C224" s="102" t="str">
        <f t="shared" si="62"/>
        <v>14 h 30 à 17 h</v>
      </c>
      <c r="D224" s="22">
        <v>7</v>
      </c>
      <c r="E224" s="14">
        <v>6</v>
      </c>
      <c r="F224" s="14">
        <v>7</v>
      </c>
      <c r="G224" s="14">
        <v>7</v>
      </c>
      <c r="H224" s="14">
        <v>8</v>
      </c>
      <c r="I224" s="14">
        <v>8</v>
      </c>
      <c r="J224" s="14">
        <v>15</v>
      </c>
      <c r="K224" s="14">
        <v>15</v>
      </c>
      <c r="L224" s="14">
        <v>9</v>
      </c>
      <c r="M224" s="14">
        <v>7</v>
      </c>
      <c r="N224" s="14">
        <v>5</v>
      </c>
      <c r="O224" s="14">
        <v>6</v>
      </c>
    </row>
    <row r="225" spans="2:15" ht="14" customHeight="1" thickTop="1" thickBot="1" x14ac:dyDescent="0.2">
      <c r="B225" s="121">
        <v>5</v>
      </c>
      <c r="C225" s="102" t="str">
        <f t="shared" si="62"/>
        <v>17 h à 19 h</v>
      </c>
      <c r="D225" s="22">
        <v>7</v>
      </c>
      <c r="E225" s="14">
        <v>6</v>
      </c>
      <c r="F225" s="14">
        <v>7</v>
      </c>
      <c r="G225" s="14">
        <v>7</v>
      </c>
      <c r="H225" s="14">
        <v>8</v>
      </c>
      <c r="I225" s="14">
        <v>8</v>
      </c>
      <c r="J225" s="14">
        <v>15</v>
      </c>
      <c r="K225" s="14">
        <v>15</v>
      </c>
      <c r="L225" s="14">
        <v>9</v>
      </c>
      <c r="M225" s="14">
        <v>7</v>
      </c>
      <c r="N225" s="14">
        <v>5</v>
      </c>
      <c r="O225" s="14">
        <v>6</v>
      </c>
    </row>
    <row r="226" spans="2:15" ht="14" customHeight="1" thickTop="1" thickBot="1" x14ac:dyDescent="0.2">
      <c r="B226" s="121">
        <v>6</v>
      </c>
      <c r="C226" s="102" t="str">
        <f t="shared" si="62"/>
        <v>19 h à 23 h</v>
      </c>
      <c r="D226" s="22">
        <v>7</v>
      </c>
      <c r="E226" s="14">
        <v>6</v>
      </c>
      <c r="F226" s="14">
        <v>7</v>
      </c>
      <c r="G226" s="14">
        <v>7</v>
      </c>
      <c r="H226" s="14">
        <v>8</v>
      </c>
      <c r="I226" s="14">
        <v>8</v>
      </c>
      <c r="J226" s="14">
        <v>15</v>
      </c>
      <c r="K226" s="14">
        <v>15</v>
      </c>
      <c r="L226" s="14">
        <v>9</v>
      </c>
      <c r="M226" s="14">
        <v>7</v>
      </c>
      <c r="N226" s="14">
        <v>5</v>
      </c>
      <c r="O226" s="14">
        <v>6</v>
      </c>
    </row>
    <row r="227" spans="2:15" ht="14" customHeight="1" thickTop="1" thickBot="1" x14ac:dyDescent="0.2">
      <c r="B227" s="121">
        <v>7</v>
      </c>
      <c r="C227" s="102" t="str">
        <f t="shared" si="62"/>
        <v>23 h à 6 h</v>
      </c>
      <c r="D227" s="14">
        <v>0</v>
      </c>
      <c r="E227" s="14">
        <v>0</v>
      </c>
      <c r="F227" s="14">
        <v>0</v>
      </c>
      <c r="G227" s="14">
        <v>0</v>
      </c>
      <c r="H227" s="14">
        <v>0</v>
      </c>
      <c r="I227" s="14">
        <v>0</v>
      </c>
      <c r="J227" s="14">
        <v>0</v>
      </c>
      <c r="K227" s="14">
        <v>0</v>
      </c>
      <c r="L227" s="14">
        <v>0</v>
      </c>
      <c r="M227" s="14">
        <v>0</v>
      </c>
      <c r="N227" s="14">
        <v>0</v>
      </c>
      <c r="O227" s="14">
        <v>0</v>
      </c>
    </row>
    <row r="228" spans="2:15" ht="14" customHeight="1" thickTop="1" thickBot="1" x14ac:dyDescent="0.2">
      <c r="B228" s="19"/>
      <c r="C228" s="316" t="str">
        <f t="shared" ref="C228" si="63">+C210</f>
        <v>Total</v>
      </c>
      <c r="D228" s="24">
        <f t="shared" ref="D228:L228" si="64">+D221+D222+D223+D224+D225+D226+D227</f>
        <v>35</v>
      </c>
      <c r="E228" s="24">
        <f t="shared" si="64"/>
        <v>30</v>
      </c>
      <c r="F228" s="24">
        <f t="shared" si="64"/>
        <v>35</v>
      </c>
      <c r="G228" s="24">
        <f t="shared" si="64"/>
        <v>35</v>
      </c>
      <c r="H228" s="24">
        <f t="shared" si="64"/>
        <v>40</v>
      </c>
      <c r="I228" s="24">
        <f t="shared" si="64"/>
        <v>40</v>
      </c>
      <c r="J228" s="24">
        <f t="shared" si="64"/>
        <v>75</v>
      </c>
      <c r="K228" s="24">
        <f t="shared" si="64"/>
        <v>75</v>
      </c>
      <c r="L228" s="24">
        <f t="shared" si="64"/>
        <v>45</v>
      </c>
      <c r="M228" s="24">
        <f>+M221+M222+M223+M224+M225+M226+M227</f>
        <v>35</v>
      </c>
      <c r="N228" s="24">
        <f>+N221+N222+N223+N224+N225+N226+N227</f>
        <v>25</v>
      </c>
      <c r="O228" s="24">
        <f>+O221+O222+O223+O224+O225+O226+O227</f>
        <v>30</v>
      </c>
    </row>
    <row r="229" spans="2:15" ht="14" customHeight="1" thickTop="1" thickBot="1" x14ac:dyDescent="0.2">
      <c r="B229" s="124" t="s">
        <v>2</v>
      </c>
      <c r="C229" s="317" t="str">
        <f>+'Calendrier 2021'!C33</f>
        <v>Jeudi</v>
      </c>
      <c r="D229" s="77">
        <f>+'Calendrier 2021'!D33</f>
        <v>44217</v>
      </c>
      <c r="E229" s="77" t="str">
        <f>+'Calendrier 2021'!E33</f>
        <v>25 fev 2021</v>
      </c>
      <c r="F229" s="77">
        <f>+'Calendrier 2021'!F33</f>
        <v>44280</v>
      </c>
      <c r="G229" s="77">
        <f>+'Calendrier 2021'!G33</f>
        <v>44308</v>
      </c>
      <c r="H229" s="77">
        <f>+'Calendrier 2021'!H33</f>
        <v>44336</v>
      </c>
      <c r="I229" s="77">
        <f>+'Calendrier 2021'!I33</f>
        <v>44371</v>
      </c>
      <c r="J229" s="77">
        <f>+'Calendrier 2021'!J33</f>
        <v>44399</v>
      </c>
      <c r="K229" s="77">
        <f>+'Calendrier 2021'!K33</f>
        <v>44427</v>
      </c>
      <c r="L229" s="77">
        <f>+'Calendrier 2021'!L33</f>
        <v>44462</v>
      </c>
      <c r="M229" s="77">
        <f>+'Calendrier 2021'!M33</f>
        <v>44490</v>
      </c>
      <c r="N229" s="77">
        <f>+'Calendrier 2021'!N33</f>
        <v>44525</v>
      </c>
      <c r="O229" s="78" t="str">
        <f>+'Calendrier 2021'!O33</f>
        <v>23 dec 2021</v>
      </c>
    </row>
    <row r="230" spans="2:15" ht="14" customHeight="1" thickTop="1" thickBot="1" x14ac:dyDescent="0.2">
      <c r="B230" s="18">
        <v>1</v>
      </c>
      <c r="C230" s="100" t="str">
        <f t="shared" ref="C230:C236" si="65">C221</f>
        <v>6 h à 9 h 30</v>
      </c>
      <c r="D230" s="12">
        <v>0</v>
      </c>
      <c r="E230" s="12">
        <v>0</v>
      </c>
      <c r="F230" s="12">
        <v>0</v>
      </c>
      <c r="G230" s="12">
        <v>0</v>
      </c>
      <c r="H230" s="12">
        <v>0</v>
      </c>
      <c r="I230" s="12">
        <v>0</v>
      </c>
      <c r="J230" s="12">
        <v>0</v>
      </c>
      <c r="K230" s="12">
        <v>0</v>
      </c>
      <c r="L230" s="12">
        <v>0</v>
      </c>
      <c r="M230" s="12">
        <v>0</v>
      </c>
      <c r="N230" s="12">
        <v>0</v>
      </c>
      <c r="O230" s="12">
        <v>0</v>
      </c>
    </row>
    <row r="231" spans="2:15" ht="14" customHeight="1" thickTop="1" thickBot="1" x14ac:dyDescent="0.2">
      <c r="B231" s="121">
        <v>2</v>
      </c>
      <c r="C231" s="102" t="str">
        <f t="shared" si="65"/>
        <v>9 h 30 à 11 h 30</v>
      </c>
      <c r="D231" s="387">
        <v>7</v>
      </c>
      <c r="E231" s="14">
        <v>6</v>
      </c>
      <c r="F231" s="14">
        <v>7</v>
      </c>
      <c r="G231" s="14">
        <v>7</v>
      </c>
      <c r="H231" s="14">
        <v>8</v>
      </c>
      <c r="I231" s="14">
        <v>8</v>
      </c>
      <c r="J231" s="14">
        <v>15</v>
      </c>
      <c r="K231" s="14">
        <v>15</v>
      </c>
      <c r="L231" s="14">
        <v>9</v>
      </c>
      <c r="M231" s="14">
        <v>7</v>
      </c>
      <c r="N231" s="14">
        <v>5</v>
      </c>
      <c r="O231" s="14">
        <v>6</v>
      </c>
    </row>
    <row r="232" spans="2:15" ht="14" customHeight="1" thickTop="1" thickBot="1" x14ac:dyDescent="0.2">
      <c r="B232" s="121">
        <v>3</v>
      </c>
      <c r="C232" s="102" t="str">
        <f t="shared" si="65"/>
        <v>11 h 30 à 14 h 30</v>
      </c>
      <c r="D232" s="22">
        <v>7</v>
      </c>
      <c r="E232" s="14">
        <v>6</v>
      </c>
      <c r="F232" s="14">
        <v>7</v>
      </c>
      <c r="G232" s="14">
        <v>7</v>
      </c>
      <c r="H232" s="14">
        <v>8</v>
      </c>
      <c r="I232" s="14">
        <v>8</v>
      </c>
      <c r="J232" s="14">
        <v>15</v>
      </c>
      <c r="K232" s="14">
        <v>15</v>
      </c>
      <c r="L232" s="14">
        <v>9</v>
      </c>
      <c r="M232" s="14">
        <v>7</v>
      </c>
      <c r="N232" s="14">
        <v>5</v>
      </c>
      <c r="O232" s="14">
        <v>6</v>
      </c>
    </row>
    <row r="233" spans="2:15" ht="14" customHeight="1" thickTop="1" thickBot="1" x14ac:dyDescent="0.2">
      <c r="B233" s="121">
        <v>4</v>
      </c>
      <c r="C233" s="102" t="str">
        <f t="shared" si="65"/>
        <v>14 h 30 à 17 h</v>
      </c>
      <c r="D233" s="22">
        <v>7</v>
      </c>
      <c r="E233" s="14">
        <v>6</v>
      </c>
      <c r="F233" s="14">
        <v>7</v>
      </c>
      <c r="G233" s="14">
        <v>7</v>
      </c>
      <c r="H233" s="14">
        <v>8</v>
      </c>
      <c r="I233" s="14">
        <v>8</v>
      </c>
      <c r="J233" s="14">
        <v>15</v>
      </c>
      <c r="K233" s="14">
        <v>15</v>
      </c>
      <c r="L233" s="14">
        <v>9</v>
      </c>
      <c r="M233" s="14">
        <v>7</v>
      </c>
      <c r="N233" s="14">
        <v>5</v>
      </c>
      <c r="O233" s="14">
        <v>6</v>
      </c>
    </row>
    <row r="234" spans="2:15" ht="14" customHeight="1" thickTop="1" thickBot="1" x14ac:dyDescent="0.2">
      <c r="B234" s="121">
        <v>5</v>
      </c>
      <c r="C234" s="102" t="str">
        <f t="shared" si="65"/>
        <v>17 h à 19 h</v>
      </c>
      <c r="D234" s="22">
        <v>7</v>
      </c>
      <c r="E234" s="14">
        <v>6</v>
      </c>
      <c r="F234" s="14">
        <v>7</v>
      </c>
      <c r="G234" s="14">
        <v>7</v>
      </c>
      <c r="H234" s="14">
        <v>8</v>
      </c>
      <c r="I234" s="14">
        <v>8</v>
      </c>
      <c r="J234" s="14">
        <v>15</v>
      </c>
      <c r="K234" s="14">
        <v>15</v>
      </c>
      <c r="L234" s="14">
        <v>9</v>
      </c>
      <c r="M234" s="14">
        <v>7</v>
      </c>
      <c r="N234" s="14">
        <v>5</v>
      </c>
      <c r="O234" s="14">
        <v>6</v>
      </c>
    </row>
    <row r="235" spans="2:15" ht="14" customHeight="1" thickTop="1" thickBot="1" x14ac:dyDescent="0.2">
      <c r="B235" s="121">
        <v>6</v>
      </c>
      <c r="C235" s="102" t="str">
        <f t="shared" si="65"/>
        <v>19 h à 23 h</v>
      </c>
      <c r="D235" s="22">
        <v>7</v>
      </c>
      <c r="E235" s="14">
        <v>6</v>
      </c>
      <c r="F235" s="14">
        <v>7</v>
      </c>
      <c r="G235" s="14">
        <v>7</v>
      </c>
      <c r="H235" s="14">
        <v>8</v>
      </c>
      <c r="I235" s="14">
        <v>8</v>
      </c>
      <c r="J235" s="14">
        <v>15</v>
      </c>
      <c r="K235" s="14">
        <v>15</v>
      </c>
      <c r="L235" s="14">
        <v>9</v>
      </c>
      <c r="M235" s="14">
        <v>7</v>
      </c>
      <c r="N235" s="14">
        <v>5</v>
      </c>
      <c r="O235" s="14">
        <v>6</v>
      </c>
    </row>
    <row r="236" spans="2:15" ht="14" customHeight="1" thickTop="1" thickBot="1" x14ac:dyDescent="0.2">
      <c r="B236" s="121">
        <v>7</v>
      </c>
      <c r="C236" s="102" t="str">
        <f t="shared" si="65"/>
        <v>23 h à 6 h</v>
      </c>
      <c r="D236" s="14">
        <v>0</v>
      </c>
      <c r="E236" s="14">
        <v>0</v>
      </c>
      <c r="F236" s="14">
        <v>0</v>
      </c>
      <c r="G236" s="14">
        <v>0</v>
      </c>
      <c r="H236" s="14">
        <v>0</v>
      </c>
      <c r="I236" s="14">
        <v>0</v>
      </c>
      <c r="J236" s="14">
        <v>0</v>
      </c>
      <c r="K236" s="14">
        <v>0</v>
      </c>
      <c r="L236" s="14">
        <v>0</v>
      </c>
      <c r="M236" s="14">
        <v>0</v>
      </c>
      <c r="N236" s="14">
        <v>0</v>
      </c>
      <c r="O236" s="14">
        <v>0</v>
      </c>
    </row>
    <row r="237" spans="2:15" ht="14" customHeight="1" thickTop="1" thickBot="1" x14ac:dyDescent="0.2">
      <c r="B237" s="19"/>
      <c r="C237" s="21" t="str">
        <f>+C228</f>
        <v>Total</v>
      </c>
      <c r="D237" s="24">
        <f t="shared" ref="D237:L237" si="66">+D230+D231+D232+D233+D234+D235+D236</f>
        <v>35</v>
      </c>
      <c r="E237" s="24">
        <f t="shared" si="66"/>
        <v>30</v>
      </c>
      <c r="F237" s="24">
        <f t="shared" si="66"/>
        <v>35</v>
      </c>
      <c r="G237" s="24">
        <f t="shared" si="66"/>
        <v>35</v>
      </c>
      <c r="H237" s="24">
        <f t="shared" si="66"/>
        <v>40</v>
      </c>
      <c r="I237" s="24">
        <f t="shared" si="66"/>
        <v>40</v>
      </c>
      <c r="J237" s="24">
        <f t="shared" si="66"/>
        <v>75</v>
      </c>
      <c r="K237" s="24">
        <f t="shared" si="66"/>
        <v>75</v>
      </c>
      <c r="L237" s="24">
        <f t="shared" si="66"/>
        <v>45</v>
      </c>
      <c r="M237" s="24">
        <f>+M230+M231+M232+M233+M234+M235+M236</f>
        <v>35</v>
      </c>
      <c r="N237" s="24">
        <f>+N230+N231+N232+N233+N234+N235+N236</f>
        <v>25</v>
      </c>
      <c r="O237" s="24">
        <f>+O230+O231+O232+O233+O234+O235+O236</f>
        <v>30</v>
      </c>
    </row>
    <row r="238" spans="2:15" ht="14" customHeight="1" thickTop="1" thickBot="1" x14ac:dyDescent="0.2">
      <c r="B238" s="124" t="s">
        <v>2</v>
      </c>
      <c r="C238" s="125" t="str">
        <f>+'Calendrier 2021'!C34</f>
        <v>Vendredi</v>
      </c>
      <c r="D238" s="77">
        <f>+'Calendrier 2021'!D34</f>
        <v>44218</v>
      </c>
      <c r="E238" s="77" t="str">
        <f>+'Calendrier 2021'!E34</f>
        <v>26 fev 2021</v>
      </c>
      <c r="F238" s="77">
        <f>+'Calendrier 2021'!F34</f>
        <v>44281</v>
      </c>
      <c r="G238" s="77">
        <f>+'Calendrier 2021'!G34</f>
        <v>44309</v>
      </c>
      <c r="H238" s="77">
        <f>+'Calendrier 2021'!H34</f>
        <v>44337</v>
      </c>
      <c r="I238" s="77">
        <f>+'Calendrier 2021'!I34</f>
        <v>44372</v>
      </c>
      <c r="J238" s="77">
        <f>+'Calendrier 2021'!J34</f>
        <v>44400</v>
      </c>
      <c r="K238" s="77">
        <f>+'Calendrier 2021'!K34</f>
        <v>44428</v>
      </c>
      <c r="L238" s="77">
        <f>+'Calendrier 2021'!L34</f>
        <v>44463</v>
      </c>
      <c r="M238" s="77">
        <f>+'Calendrier 2021'!M34</f>
        <v>44491</v>
      </c>
      <c r="N238" s="77">
        <f>+'Calendrier 2021'!N34</f>
        <v>44526</v>
      </c>
      <c r="O238" s="78" t="str">
        <f>+'Calendrier 2021'!O34</f>
        <v>24 dec 2021</v>
      </c>
    </row>
    <row r="239" spans="2:15" ht="14" customHeight="1" thickTop="1" thickBot="1" x14ac:dyDescent="0.2">
      <c r="B239" s="18">
        <v>1</v>
      </c>
      <c r="C239" s="100" t="str">
        <f t="shared" ref="C239:C245" si="67">C230</f>
        <v>6 h à 9 h 30</v>
      </c>
      <c r="D239" s="12">
        <v>0</v>
      </c>
      <c r="E239" s="12">
        <v>0</v>
      </c>
      <c r="F239" s="12">
        <v>0</v>
      </c>
      <c r="G239" s="12">
        <v>0</v>
      </c>
      <c r="H239" s="12">
        <v>0</v>
      </c>
      <c r="I239" s="12">
        <v>0</v>
      </c>
      <c r="J239" s="12">
        <v>0</v>
      </c>
      <c r="K239" s="12">
        <v>0</v>
      </c>
      <c r="L239" s="12">
        <v>0</v>
      </c>
      <c r="M239" s="12">
        <v>0</v>
      </c>
      <c r="N239" s="12">
        <v>0</v>
      </c>
      <c r="O239" s="12">
        <v>0</v>
      </c>
    </row>
    <row r="240" spans="2:15" ht="14" customHeight="1" thickTop="1" thickBot="1" x14ac:dyDescent="0.2">
      <c r="B240" s="121">
        <v>2</v>
      </c>
      <c r="C240" s="102" t="str">
        <f t="shared" si="67"/>
        <v>9 h 30 à 11 h 30</v>
      </c>
      <c r="D240" s="387">
        <v>7</v>
      </c>
      <c r="E240" s="14">
        <v>6</v>
      </c>
      <c r="F240" s="14">
        <v>7</v>
      </c>
      <c r="G240" s="14">
        <v>7</v>
      </c>
      <c r="H240" s="14">
        <v>8</v>
      </c>
      <c r="I240" s="14">
        <v>8</v>
      </c>
      <c r="J240" s="14">
        <v>15</v>
      </c>
      <c r="K240" s="14">
        <v>15</v>
      </c>
      <c r="L240" s="14">
        <v>9</v>
      </c>
      <c r="M240" s="14">
        <v>7</v>
      </c>
      <c r="N240" s="14">
        <v>5</v>
      </c>
      <c r="O240" s="14">
        <v>6</v>
      </c>
    </row>
    <row r="241" spans="2:16" ht="14" customHeight="1" thickTop="1" thickBot="1" x14ac:dyDescent="0.2">
      <c r="B241" s="121">
        <v>3</v>
      </c>
      <c r="C241" s="102" t="str">
        <f t="shared" si="67"/>
        <v>11 h 30 à 14 h 30</v>
      </c>
      <c r="D241" s="22">
        <v>7</v>
      </c>
      <c r="E241" s="14">
        <v>6</v>
      </c>
      <c r="F241" s="14">
        <v>7</v>
      </c>
      <c r="G241" s="14">
        <v>7</v>
      </c>
      <c r="H241" s="14">
        <v>8</v>
      </c>
      <c r="I241" s="14">
        <v>8</v>
      </c>
      <c r="J241" s="14">
        <v>15</v>
      </c>
      <c r="K241" s="14">
        <v>15</v>
      </c>
      <c r="L241" s="14">
        <v>9</v>
      </c>
      <c r="M241" s="14">
        <v>7</v>
      </c>
      <c r="N241" s="14">
        <v>5</v>
      </c>
      <c r="O241" s="14">
        <v>6</v>
      </c>
      <c r="P241" s="25" t="s">
        <v>2</v>
      </c>
    </row>
    <row r="242" spans="2:16" ht="14" customHeight="1" thickTop="1" thickBot="1" x14ac:dyDescent="0.2">
      <c r="B242" s="121">
        <v>4</v>
      </c>
      <c r="C242" s="102" t="str">
        <f t="shared" si="67"/>
        <v>14 h 30 à 17 h</v>
      </c>
      <c r="D242" s="22">
        <v>7</v>
      </c>
      <c r="E242" s="14">
        <v>6</v>
      </c>
      <c r="F242" s="14">
        <v>7</v>
      </c>
      <c r="G242" s="14">
        <v>7</v>
      </c>
      <c r="H242" s="14">
        <v>8</v>
      </c>
      <c r="I242" s="14">
        <v>8</v>
      </c>
      <c r="J242" s="14">
        <v>15</v>
      </c>
      <c r="K242" s="14">
        <v>15</v>
      </c>
      <c r="L242" s="14">
        <v>9</v>
      </c>
      <c r="M242" s="14">
        <v>7</v>
      </c>
      <c r="N242" s="14">
        <v>5</v>
      </c>
      <c r="O242" s="14">
        <v>6</v>
      </c>
    </row>
    <row r="243" spans="2:16" ht="14" customHeight="1" thickTop="1" thickBot="1" x14ac:dyDescent="0.2">
      <c r="B243" s="121">
        <v>5</v>
      </c>
      <c r="C243" s="102" t="str">
        <f t="shared" si="67"/>
        <v>17 h à 19 h</v>
      </c>
      <c r="D243" s="22">
        <v>7</v>
      </c>
      <c r="E243" s="14">
        <v>6</v>
      </c>
      <c r="F243" s="14">
        <v>7</v>
      </c>
      <c r="G243" s="14">
        <v>7</v>
      </c>
      <c r="H243" s="14">
        <v>8</v>
      </c>
      <c r="I243" s="14">
        <v>8</v>
      </c>
      <c r="J243" s="14">
        <v>15</v>
      </c>
      <c r="K243" s="14">
        <v>15</v>
      </c>
      <c r="L243" s="14">
        <v>9</v>
      </c>
      <c r="M243" s="14">
        <v>7</v>
      </c>
      <c r="N243" s="14">
        <v>5</v>
      </c>
      <c r="O243" s="14">
        <v>6</v>
      </c>
    </row>
    <row r="244" spans="2:16" ht="14" customHeight="1" thickTop="1" thickBot="1" x14ac:dyDescent="0.2">
      <c r="B244" s="121">
        <v>6</v>
      </c>
      <c r="C244" s="102" t="str">
        <f t="shared" si="67"/>
        <v>19 h à 23 h</v>
      </c>
      <c r="D244" s="22">
        <v>7</v>
      </c>
      <c r="E244" s="14">
        <v>6</v>
      </c>
      <c r="F244" s="14">
        <v>7</v>
      </c>
      <c r="G244" s="14">
        <v>7</v>
      </c>
      <c r="H244" s="14">
        <v>8</v>
      </c>
      <c r="I244" s="14">
        <v>8</v>
      </c>
      <c r="J244" s="14">
        <v>15</v>
      </c>
      <c r="K244" s="14">
        <v>15</v>
      </c>
      <c r="L244" s="14">
        <v>9</v>
      </c>
      <c r="M244" s="14">
        <v>7</v>
      </c>
      <c r="N244" s="14">
        <v>5</v>
      </c>
      <c r="O244" s="14">
        <v>6</v>
      </c>
    </row>
    <row r="245" spans="2:16" ht="14" customHeight="1" thickTop="1" thickBot="1" x14ac:dyDescent="0.2">
      <c r="B245" s="121">
        <v>7</v>
      </c>
      <c r="C245" s="102" t="str">
        <f t="shared" si="67"/>
        <v>23 h à 6 h</v>
      </c>
      <c r="D245" s="14">
        <v>0</v>
      </c>
      <c r="E245" s="14">
        <v>0</v>
      </c>
      <c r="F245" s="14">
        <v>0</v>
      </c>
      <c r="G245" s="14">
        <v>0</v>
      </c>
      <c r="H245" s="14">
        <v>0</v>
      </c>
      <c r="I245" s="14">
        <v>0</v>
      </c>
      <c r="J245" s="14">
        <v>0</v>
      </c>
      <c r="K245" s="14">
        <v>0</v>
      </c>
      <c r="L245" s="14">
        <v>0</v>
      </c>
      <c r="M245" s="14">
        <v>0</v>
      </c>
      <c r="N245" s="14">
        <v>0</v>
      </c>
      <c r="O245" s="14">
        <v>0</v>
      </c>
    </row>
    <row r="246" spans="2:16" ht="14" customHeight="1" thickTop="1" thickBot="1" x14ac:dyDescent="0.2">
      <c r="B246" s="19"/>
      <c r="C246" s="316" t="str">
        <f t="shared" ref="C246" si="68">+C237</f>
        <v>Total</v>
      </c>
      <c r="D246" s="24">
        <f t="shared" ref="D246:L246" si="69">+D239+D240+D241+D242+D243+D244+D245</f>
        <v>35</v>
      </c>
      <c r="E246" s="24">
        <f t="shared" si="69"/>
        <v>30</v>
      </c>
      <c r="F246" s="24">
        <f t="shared" si="69"/>
        <v>35</v>
      </c>
      <c r="G246" s="24">
        <f t="shared" si="69"/>
        <v>35</v>
      </c>
      <c r="H246" s="24">
        <f t="shared" si="69"/>
        <v>40</v>
      </c>
      <c r="I246" s="24">
        <f t="shared" si="69"/>
        <v>40</v>
      </c>
      <c r="J246" s="24">
        <f t="shared" si="69"/>
        <v>75</v>
      </c>
      <c r="K246" s="24">
        <f t="shared" si="69"/>
        <v>75</v>
      </c>
      <c r="L246" s="24">
        <f t="shared" si="69"/>
        <v>45</v>
      </c>
      <c r="M246" s="24">
        <f>+M239+M240+M241+M242+M243+M244+M245</f>
        <v>35</v>
      </c>
      <c r="N246" s="24">
        <f>+N239+N240+N241+N242+N243+N244+N245</f>
        <v>25</v>
      </c>
      <c r="O246" s="24">
        <f>+O239+O240+O241+O242+O243+O244+O245</f>
        <v>30</v>
      </c>
    </row>
    <row r="247" spans="2:16" ht="14" customHeight="1" thickTop="1" thickBot="1" x14ac:dyDescent="0.2">
      <c r="B247" s="124" t="s">
        <v>2</v>
      </c>
      <c r="C247" s="317" t="str">
        <f>+'Calendrier 2021'!C35</f>
        <v>Samedi</v>
      </c>
      <c r="D247" s="77">
        <f>+'Calendrier 2021'!D35</f>
        <v>44219</v>
      </c>
      <c r="E247" s="77" t="str">
        <f>+'Calendrier 2021'!E35</f>
        <v>27 fev 2021</v>
      </c>
      <c r="F247" s="77">
        <f>+'Calendrier 2021'!F35</f>
        <v>44282</v>
      </c>
      <c r="G247" s="77">
        <f>+'Calendrier 2021'!G35</f>
        <v>44310</v>
      </c>
      <c r="H247" s="77">
        <f>+'Calendrier 2021'!H35</f>
        <v>44338</v>
      </c>
      <c r="I247" s="77">
        <f>+'Calendrier 2021'!I35</f>
        <v>44373</v>
      </c>
      <c r="J247" s="77">
        <f>+'Calendrier 2021'!J35</f>
        <v>44401</v>
      </c>
      <c r="K247" s="77">
        <f>+'Calendrier 2021'!K35</f>
        <v>44429</v>
      </c>
      <c r="L247" s="77">
        <f>+'Calendrier 2021'!L35</f>
        <v>44464</v>
      </c>
      <c r="M247" s="77">
        <f>+'Calendrier 2021'!M35</f>
        <v>44492</v>
      </c>
      <c r="N247" s="77">
        <f>+'Calendrier 2021'!N35</f>
        <v>44527</v>
      </c>
      <c r="O247" s="78" t="str">
        <f>+'Calendrier 2021'!O35</f>
        <v>25 dec 2021</v>
      </c>
    </row>
    <row r="248" spans="2:16" ht="14" customHeight="1" thickTop="1" thickBot="1" x14ac:dyDescent="0.2">
      <c r="B248" s="18">
        <v>1</v>
      </c>
      <c r="C248" s="100" t="str">
        <f t="shared" ref="C248:C254" si="70">C239</f>
        <v>6 h à 9 h 30</v>
      </c>
      <c r="D248" s="12">
        <v>0</v>
      </c>
      <c r="E248" s="12">
        <v>0</v>
      </c>
      <c r="F248" s="12">
        <v>0</v>
      </c>
      <c r="G248" s="12">
        <v>0</v>
      </c>
      <c r="H248" s="12">
        <v>0</v>
      </c>
      <c r="I248" s="12">
        <v>0</v>
      </c>
      <c r="J248" s="12">
        <v>0</v>
      </c>
      <c r="K248" s="12">
        <v>0</v>
      </c>
      <c r="L248" s="12">
        <v>0</v>
      </c>
      <c r="M248" s="12">
        <v>0</v>
      </c>
      <c r="N248" s="12">
        <v>0</v>
      </c>
      <c r="O248" s="12">
        <v>0</v>
      </c>
    </row>
    <row r="249" spans="2:16" ht="14" customHeight="1" thickTop="1" thickBot="1" x14ac:dyDescent="0.2">
      <c r="B249" s="18">
        <v>2</v>
      </c>
      <c r="C249" s="102" t="str">
        <f t="shared" si="70"/>
        <v>9 h 30 à 11 h 30</v>
      </c>
      <c r="D249" s="387">
        <v>7</v>
      </c>
      <c r="E249" s="14">
        <v>6</v>
      </c>
      <c r="F249" s="14">
        <v>7</v>
      </c>
      <c r="G249" s="14">
        <v>7</v>
      </c>
      <c r="H249" s="14">
        <v>8</v>
      </c>
      <c r="I249" s="14">
        <v>8</v>
      </c>
      <c r="J249" s="14">
        <v>15</v>
      </c>
      <c r="K249" s="14">
        <v>15</v>
      </c>
      <c r="L249" s="14">
        <v>9</v>
      </c>
      <c r="M249" s="14">
        <v>7</v>
      </c>
      <c r="N249" s="14">
        <v>5</v>
      </c>
      <c r="O249" s="14">
        <v>6</v>
      </c>
    </row>
    <row r="250" spans="2:16" ht="14" customHeight="1" thickTop="1" thickBot="1" x14ac:dyDescent="0.2">
      <c r="B250" s="18">
        <v>3</v>
      </c>
      <c r="C250" s="102" t="str">
        <f t="shared" si="70"/>
        <v>11 h 30 à 14 h 30</v>
      </c>
      <c r="D250" s="22">
        <v>7</v>
      </c>
      <c r="E250" s="14">
        <v>6</v>
      </c>
      <c r="F250" s="14">
        <v>7</v>
      </c>
      <c r="G250" s="14">
        <v>7</v>
      </c>
      <c r="H250" s="14">
        <v>8</v>
      </c>
      <c r="I250" s="14">
        <v>8</v>
      </c>
      <c r="J250" s="14">
        <v>15</v>
      </c>
      <c r="K250" s="14">
        <v>15</v>
      </c>
      <c r="L250" s="14">
        <v>9</v>
      </c>
      <c r="M250" s="14">
        <v>7</v>
      </c>
      <c r="N250" s="14">
        <v>5</v>
      </c>
      <c r="O250" s="14">
        <v>6</v>
      </c>
    </row>
    <row r="251" spans="2:16" ht="14" customHeight="1" thickTop="1" thickBot="1" x14ac:dyDescent="0.2">
      <c r="B251" s="18">
        <v>4</v>
      </c>
      <c r="C251" s="102" t="str">
        <f t="shared" si="70"/>
        <v>14 h 30 à 17 h</v>
      </c>
      <c r="D251" s="22">
        <v>7</v>
      </c>
      <c r="E251" s="14">
        <v>6</v>
      </c>
      <c r="F251" s="14">
        <v>7</v>
      </c>
      <c r="G251" s="14">
        <v>7</v>
      </c>
      <c r="H251" s="14">
        <v>8</v>
      </c>
      <c r="I251" s="14">
        <v>8</v>
      </c>
      <c r="J251" s="14">
        <v>15</v>
      </c>
      <c r="K251" s="14">
        <v>15</v>
      </c>
      <c r="L251" s="14">
        <v>9</v>
      </c>
      <c r="M251" s="14">
        <v>7</v>
      </c>
      <c r="N251" s="14">
        <v>5</v>
      </c>
      <c r="O251" s="14">
        <v>6</v>
      </c>
    </row>
    <row r="252" spans="2:16" ht="14" customHeight="1" thickTop="1" thickBot="1" x14ac:dyDescent="0.2">
      <c r="B252" s="18">
        <v>5</v>
      </c>
      <c r="C252" s="102" t="str">
        <f t="shared" si="70"/>
        <v>17 h à 19 h</v>
      </c>
      <c r="D252" s="22">
        <v>7</v>
      </c>
      <c r="E252" s="14">
        <v>6</v>
      </c>
      <c r="F252" s="14">
        <v>7</v>
      </c>
      <c r="G252" s="14">
        <v>7</v>
      </c>
      <c r="H252" s="14">
        <v>8</v>
      </c>
      <c r="I252" s="14">
        <v>8</v>
      </c>
      <c r="J252" s="14">
        <v>15</v>
      </c>
      <c r="K252" s="14">
        <v>15</v>
      </c>
      <c r="L252" s="14">
        <v>9</v>
      </c>
      <c r="M252" s="14">
        <v>7</v>
      </c>
      <c r="N252" s="14">
        <v>5</v>
      </c>
      <c r="O252" s="14">
        <v>6</v>
      </c>
    </row>
    <row r="253" spans="2:16" ht="14" customHeight="1" thickTop="1" thickBot="1" x14ac:dyDescent="0.2">
      <c r="B253" s="18">
        <v>6</v>
      </c>
      <c r="C253" s="102" t="str">
        <f t="shared" si="70"/>
        <v>19 h à 23 h</v>
      </c>
      <c r="D253" s="22">
        <v>7</v>
      </c>
      <c r="E253" s="14">
        <v>6</v>
      </c>
      <c r="F253" s="14">
        <v>7</v>
      </c>
      <c r="G253" s="14">
        <v>7</v>
      </c>
      <c r="H253" s="14">
        <v>8</v>
      </c>
      <c r="I253" s="14">
        <v>8</v>
      </c>
      <c r="J253" s="14">
        <v>15</v>
      </c>
      <c r="K253" s="14">
        <v>15</v>
      </c>
      <c r="L253" s="14">
        <v>9</v>
      </c>
      <c r="M253" s="14">
        <v>7</v>
      </c>
      <c r="N253" s="14">
        <v>5</v>
      </c>
      <c r="O253" s="14">
        <v>6</v>
      </c>
    </row>
    <row r="254" spans="2:16" ht="14" customHeight="1" thickTop="1" thickBot="1" x14ac:dyDescent="0.2">
      <c r="B254" s="18">
        <v>7</v>
      </c>
      <c r="C254" s="102" t="str">
        <f t="shared" si="70"/>
        <v>23 h à 6 h</v>
      </c>
      <c r="D254" s="14">
        <v>0</v>
      </c>
      <c r="E254" s="14">
        <v>0</v>
      </c>
      <c r="F254" s="14">
        <v>0</v>
      </c>
      <c r="G254" s="14">
        <v>0</v>
      </c>
      <c r="H254" s="14">
        <v>0</v>
      </c>
      <c r="I254" s="14">
        <v>0</v>
      </c>
      <c r="J254" s="14">
        <v>0</v>
      </c>
      <c r="K254" s="14">
        <v>0</v>
      </c>
      <c r="L254" s="14">
        <v>0</v>
      </c>
      <c r="M254" s="14">
        <v>0</v>
      </c>
      <c r="N254" s="14">
        <v>0</v>
      </c>
      <c r="O254" s="14">
        <v>0</v>
      </c>
    </row>
    <row r="255" spans="2:16" ht="14" customHeight="1" thickTop="1" thickBot="1" x14ac:dyDescent="0.2">
      <c r="B255" s="19"/>
      <c r="C255" s="316" t="str">
        <f t="shared" ref="C255" si="71">+C246</f>
        <v>Total</v>
      </c>
      <c r="D255" s="24">
        <f t="shared" ref="D255:L255" si="72">+D248+D249+D250+D251+D252+D253+D254</f>
        <v>35</v>
      </c>
      <c r="E255" s="24">
        <f t="shared" si="72"/>
        <v>30</v>
      </c>
      <c r="F255" s="24">
        <f t="shared" si="72"/>
        <v>35</v>
      </c>
      <c r="G255" s="24">
        <f t="shared" si="72"/>
        <v>35</v>
      </c>
      <c r="H255" s="24">
        <f t="shared" si="72"/>
        <v>40</v>
      </c>
      <c r="I255" s="24">
        <f t="shared" si="72"/>
        <v>40</v>
      </c>
      <c r="J255" s="24">
        <f t="shared" si="72"/>
        <v>75</v>
      </c>
      <c r="K255" s="24">
        <f t="shared" si="72"/>
        <v>75</v>
      </c>
      <c r="L255" s="24">
        <f t="shared" si="72"/>
        <v>45</v>
      </c>
      <c r="M255" s="24">
        <f>+M248+M249+M250+M251+M252+M253+M254</f>
        <v>35</v>
      </c>
      <c r="N255" s="24">
        <f>+N248+N249+N250+N251+N252+N253+N254</f>
        <v>25</v>
      </c>
      <c r="O255" s="24">
        <f>+O248+O249+O250+O251+O252+O253+O254</f>
        <v>30</v>
      </c>
    </row>
    <row r="256" spans="2:16" ht="14" customHeight="1" thickTop="1" thickBot="1" x14ac:dyDescent="0.2">
      <c r="B256" s="124" t="s">
        <v>2</v>
      </c>
      <c r="C256" s="125" t="str">
        <f>+'Calendrier 2021'!C36</f>
        <v>Dimanche</v>
      </c>
      <c r="D256" s="77">
        <f>+'Calendrier 2021'!D36</f>
        <v>44220</v>
      </c>
      <c r="E256" s="77" t="str">
        <f>+'Calendrier 2021'!E36</f>
        <v>28 fev 2021</v>
      </c>
      <c r="F256" s="77">
        <f>+'Calendrier 2021'!F36</f>
        <v>44283</v>
      </c>
      <c r="G256" s="77">
        <f>+'Calendrier 2021'!G36</f>
        <v>44311</v>
      </c>
      <c r="H256" s="77">
        <f>+'Calendrier 2021'!H36</f>
        <v>44339</v>
      </c>
      <c r="I256" s="77">
        <f>+'Calendrier 2021'!I36</f>
        <v>44374</v>
      </c>
      <c r="J256" s="77">
        <f>+'Calendrier 2021'!J36</f>
        <v>44402</v>
      </c>
      <c r="K256" s="77">
        <f>+'Calendrier 2021'!K36</f>
        <v>44430</v>
      </c>
      <c r="L256" s="77">
        <f>+'Calendrier 2021'!L36</f>
        <v>44465</v>
      </c>
      <c r="M256" s="77">
        <f>+'Calendrier 2021'!M36</f>
        <v>44493</v>
      </c>
      <c r="N256" s="77">
        <f>+'Calendrier 2021'!N36</f>
        <v>44528</v>
      </c>
      <c r="O256" s="78" t="str">
        <f>+'Calendrier 2021'!O36</f>
        <v>26 dec 2021</v>
      </c>
      <c r="P256" s="26"/>
    </row>
    <row r="257" spans="2:15" ht="14" customHeight="1" thickTop="1" thickBot="1" x14ac:dyDescent="0.2">
      <c r="B257" s="121">
        <v>1</v>
      </c>
      <c r="C257" s="100" t="str">
        <f t="shared" ref="C257:C263" si="73">C248</f>
        <v>6 h à 9 h 30</v>
      </c>
      <c r="D257" s="12">
        <v>0</v>
      </c>
      <c r="E257" s="12">
        <v>0</v>
      </c>
      <c r="F257" s="12">
        <v>0</v>
      </c>
      <c r="G257" s="12">
        <v>0</v>
      </c>
      <c r="H257" s="12">
        <v>0</v>
      </c>
      <c r="I257" s="12">
        <v>0</v>
      </c>
      <c r="J257" s="12">
        <v>0</v>
      </c>
      <c r="K257" s="12">
        <v>0</v>
      </c>
      <c r="L257" s="12">
        <v>0</v>
      </c>
      <c r="M257" s="12">
        <v>0</v>
      </c>
      <c r="N257" s="12">
        <v>0</v>
      </c>
      <c r="O257" s="12">
        <v>0</v>
      </c>
    </row>
    <row r="258" spans="2:15" ht="14" customHeight="1" thickTop="1" thickBot="1" x14ac:dyDescent="0.2">
      <c r="B258" s="18">
        <v>2</v>
      </c>
      <c r="C258" s="102" t="str">
        <f t="shared" si="73"/>
        <v>9 h 30 à 11 h 30</v>
      </c>
      <c r="D258" s="387">
        <v>7</v>
      </c>
      <c r="E258" s="14">
        <v>6</v>
      </c>
      <c r="F258" s="14">
        <v>7</v>
      </c>
      <c r="G258" s="14">
        <v>7</v>
      </c>
      <c r="H258" s="14">
        <v>8</v>
      </c>
      <c r="I258" s="14">
        <v>8</v>
      </c>
      <c r="J258" s="14">
        <v>15</v>
      </c>
      <c r="K258" s="14">
        <v>15</v>
      </c>
      <c r="L258" s="14">
        <v>9</v>
      </c>
      <c r="M258" s="14">
        <v>7</v>
      </c>
      <c r="N258" s="14">
        <v>5</v>
      </c>
      <c r="O258" s="14">
        <v>6</v>
      </c>
    </row>
    <row r="259" spans="2:15" ht="14" customHeight="1" thickTop="1" thickBot="1" x14ac:dyDescent="0.2">
      <c r="B259" s="18">
        <v>3</v>
      </c>
      <c r="C259" s="102" t="str">
        <f t="shared" si="73"/>
        <v>11 h 30 à 14 h 30</v>
      </c>
      <c r="D259" s="22">
        <v>7</v>
      </c>
      <c r="E259" s="14">
        <v>6</v>
      </c>
      <c r="F259" s="14">
        <v>7</v>
      </c>
      <c r="G259" s="14">
        <v>7</v>
      </c>
      <c r="H259" s="14">
        <v>8</v>
      </c>
      <c r="I259" s="14">
        <v>8</v>
      </c>
      <c r="J259" s="14">
        <v>15</v>
      </c>
      <c r="K259" s="14">
        <v>15</v>
      </c>
      <c r="L259" s="14">
        <v>9</v>
      </c>
      <c r="M259" s="14">
        <v>7</v>
      </c>
      <c r="N259" s="14">
        <v>5</v>
      </c>
      <c r="O259" s="14">
        <v>6</v>
      </c>
    </row>
    <row r="260" spans="2:15" ht="14" customHeight="1" thickTop="1" thickBot="1" x14ac:dyDescent="0.2">
      <c r="B260" s="18">
        <v>4</v>
      </c>
      <c r="C260" s="102" t="str">
        <f t="shared" si="73"/>
        <v>14 h 30 à 17 h</v>
      </c>
      <c r="D260" s="22">
        <v>7</v>
      </c>
      <c r="E260" s="14">
        <v>6</v>
      </c>
      <c r="F260" s="14">
        <v>7</v>
      </c>
      <c r="G260" s="14">
        <v>7</v>
      </c>
      <c r="H260" s="14">
        <v>8</v>
      </c>
      <c r="I260" s="14">
        <v>8</v>
      </c>
      <c r="J260" s="14">
        <v>15</v>
      </c>
      <c r="K260" s="14">
        <v>15</v>
      </c>
      <c r="L260" s="14">
        <v>9</v>
      </c>
      <c r="M260" s="14">
        <v>7</v>
      </c>
      <c r="N260" s="14">
        <v>5</v>
      </c>
      <c r="O260" s="14">
        <v>6</v>
      </c>
    </row>
    <row r="261" spans="2:15" ht="14" customHeight="1" thickTop="1" thickBot="1" x14ac:dyDescent="0.2">
      <c r="B261" s="18">
        <v>5</v>
      </c>
      <c r="C261" s="102" t="str">
        <f t="shared" si="73"/>
        <v>17 h à 19 h</v>
      </c>
      <c r="D261" s="22">
        <v>7</v>
      </c>
      <c r="E261" s="14">
        <v>6</v>
      </c>
      <c r="F261" s="14">
        <v>7</v>
      </c>
      <c r="G261" s="14">
        <v>7</v>
      </c>
      <c r="H261" s="14">
        <v>8</v>
      </c>
      <c r="I261" s="14">
        <v>8</v>
      </c>
      <c r="J261" s="14">
        <v>15</v>
      </c>
      <c r="K261" s="14">
        <v>15</v>
      </c>
      <c r="L261" s="14">
        <v>9</v>
      </c>
      <c r="M261" s="14">
        <v>7</v>
      </c>
      <c r="N261" s="14">
        <v>5</v>
      </c>
      <c r="O261" s="14">
        <v>6</v>
      </c>
    </row>
    <row r="262" spans="2:15" ht="14" customHeight="1" thickTop="1" thickBot="1" x14ac:dyDescent="0.2">
      <c r="B262" s="18">
        <v>6</v>
      </c>
      <c r="C262" s="102" t="str">
        <f t="shared" si="73"/>
        <v>19 h à 23 h</v>
      </c>
      <c r="D262" s="22">
        <v>7</v>
      </c>
      <c r="E262" s="14">
        <v>6</v>
      </c>
      <c r="F262" s="14">
        <v>7</v>
      </c>
      <c r="G262" s="14">
        <v>7</v>
      </c>
      <c r="H262" s="14">
        <v>8</v>
      </c>
      <c r="I262" s="14">
        <v>8</v>
      </c>
      <c r="J262" s="14">
        <v>15</v>
      </c>
      <c r="K262" s="14">
        <v>15</v>
      </c>
      <c r="L262" s="14">
        <v>9</v>
      </c>
      <c r="M262" s="14">
        <v>7</v>
      </c>
      <c r="N262" s="14">
        <v>5</v>
      </c>
      <c r="O262" s="14">
        <v>6</v>
      </c>
    </row>
    <row r="263" spans="2:15" ht="14" customHeight="1" thickTop="1" thickBot="1" x14ac:dyDescent="0.2">
      <c r="B263" s="18">
        <v>7</v>
      </c>
      <c r="C263" s="102" t="str">
        <f t="shared" si="73"/>
        <v>23 h à 6 h</v>
      </c>
      <c r="D263" s="14">
        <v>0</v>
      </c>
      <c r="E263" s="14">
        <v>0</v>
      </c>
      <c r="F263" s="14">
        <v>0</v>
      </c>
      <c r="G263" s="14">
        <v>0</v>
      </c>
      <c r="H263" s="14">
        <v>0</v>
      </c>
      <c r="I263" s="14">
        <v>0</v>
      </c>
      <c r="J263" s="14">
        <v>0</v>
      </c>
      <c r="K263" s="14">
        <v>0</v>
      </c>
      <c r="L263" s="14">
        <v>0</v>
      </c>
      <c r="M263" s="14">
        <v>0</v>
      </c>
      <c r="N263" s="14">
        <v>0</v>
      </c>
      <c r="O263" s="14">
        <v>0</v>
      </c>
    </row>
    <row r="264" spans="2:15" ht="14" customHeight="1" thickTop="1" thickBot="1" x14ac:dyDescent="0.2">
      <c r="B264" s="18"/>
      <c r="C264" s="16" t="str">
        <f t="shared" ref="C264" si="74">+C255</f>
        <v>Total</v>
      </c>
      <c r="D264" s="24">
        <f t="shared" ref="D264:L264" si="75">+D257+D258+D259+D260+D261+D262+D263</f>
        <v>35</v>
      </c>
      <c r="E264" s="24">
        <f t="shared" si="75"/>
        <v>30</v>
      </c>
      <c r="F264" s="24">
        <f t="shared" si="75"/>
        <v>35</v>
      </c>
      <c r="G264" s="24">
        <f t="shared" si="75"/>
        <v>35</v>
      </c>
      <c r="H264" s="24">
        <f t="shared" si="75"/>
        <v>40</v>
      </c>
      <c r="I264" s="24">
        <f t="shared" si="75"/>
        <v>40</v>
      </c>
      <c r="J264" s="24">
        <f t="shared" si="75"/>
        <v>75</v>
      </c>
      <c r="K264" s="24">
        <f t="shared" si="75"/>
        <v>75</v>
      </c>
      <c r="L264" s="24">
        <f t="shared" si="75"/>
        <v>45</v>
      </c>
      <c r="M264" s="24">
        <f>+M257+M258+M259+M260+M261+M262+M263</f>
        <v>35</v>
      </c>
      <c r="N264" s="24">
        <f>+N257+N258+N259+N260+N261+N262+N263</f>
        <v>25</v>
      </c>
      <c r="O264" s="24">
        <f>+O257+O258+O259+O260+O261+O262+O263</f>
        <v>30</v>
      </c>
    </row>
    <row r="265" spans="2:15" ht="14" customHeight="1" thickTop="1" thickBot="1" x14ac:dyDescent="0.2">
      <c r="B265" s="474" t="s">
        <v>20</v>
      </c>
      <c r="C265" s="475"/>
      <c r="D265" s="475"/>
      <c r="E265" s="475"/>
      <c r="F265" s="475"/>
      <c r="G265" s="475"/>
      <c r="H265" s="475"/>
      <c r="I265" s="475"/>
      <c r="J265" s="475"/>
      <c r="K265" s="475"/>
      <c r="L265" s="475"/>
      <c r="M265" s="475"/>
      <c r="N265" s="475"/>
      <c r="O265" s="476"/>
    </row>
    <row r="266" spans="2:15" ht="14" customHeight="1" thickTop="1" thickBot="1" x14ac:dyDescent="0.2">
      <c r="B266" s="128">
        <f>+'Calendrier 2021'!B37</f>
        <v>5</v>
      </c>
      <c r="C266" s="129" t="str">
        <f>+'Calendrier 2021'!C37</f>
        <v>Lundi</v>
      </c>
      <c r="D266" s="130">
        <f>+'Calendrier 2021'!D37</f>
        <v>44221</v>
      </c>
      <c r="E266" s="130">
        <f>+'Calendrier 2021'!E37</f>
        <v>0</v>
      </c>
      <c r="F266" s="130">
        <f>+'Calendrier 2021'!F37</f>
        <v>44284</v>
      </c>
      <c r="G266" s="130">
        <f>+'Calendrier 2021'!G37</f>
        <v>44312</v>
      </c>
      <c r="H266" s="130">
        <f>+'Calendrier 2021'!H37</f>
        <v>44340</v>
      </c>
      <c r="I266" s="130">
        <f>+'Calendrier 2021'!I37</f>
        <v>44375</v>
      </c>
      <c r="J266" s="130">
        <f>+'Calendrier 2021'!J37</f>
        <v>44403</v>
      </c>
      <c r="K266" s="130">
        <f>+'Calendrier 2021'!K37</f>
        <v>44431</v>
      </c>
      <c r="L266" s="130">
        <f>+'Calendrier 2021'!L37</f>
        <v>44466</v>
      </c>
      <c r="M266" s="130">
        <f>+'Calendrier 2021'!M37</f>
        <v>44494</v>
      </c>
      <c r="N266" s="130">
        <f>+'Calendrier 2021'!N37</f>
        <v>44529</v>
      </c>
      <c r="O266" s="131" t="str">
        <f>+'Calendrier 2021'!O37</f>
        <v>27 dec 2021</v>
      </c>
    </row>
    <row r="267" spans="2:15" ht="14" customHeight="1" thickTop="1" x14ac:dyDescent="0.15">
      <c r="B267" s="11">
        <v>1</v>
      </c>
      <c r="C267" s="100" t="str">
        <f t="shared" ref="C267:C273" si="76">C257</f>
        <v>6 h à 9 h 30</v>
      </c>
      <c r="D267" s="12">
        <v>0</v>
      </c>
      <c r="E267" s="12">
        <v>0</v>
      </c>
      <c r="F267" s="12">
        <v>0</v>
      </c>
      <c r="G267" s="12">
        <v>0</v>
      </c>
      <c r="H267" s="12">
        <v>0</v>
      </c>
      <c r="I267" s="12">
        <v>0</v>
      </c>
      <c r="J267" s="12">
        <v>0</v>
      </c>
      <c r="K267" s="12">
        <v>0</v>
      </c>
      <c r="L267" s="12">
        <v>0</v>
      </c>
      <c r="M267" s="12">
        <v>0</v>
      </c>
      <c r="N267" s="12">
        <v>0</v>
      </c>
      <c r="O267" s="12">
        <v>0</v>
      </c>
    </row>
    <row r="268" spans="2:15" ht="14" customHeight="1" x14ac:dyDescent="0.15">
      <c r="B268" s="13">
        <v>2</v>
      </c>
      <c r="C268" s="102" t="str">
        <f t="shared" si="76"/>
        <v>9 h 30 à 11 h 30</v>
      </c>
      <c r="D268" s="387">
        <v>7</v>
      </c>
      <c r="E268" s="14">
        <v>0</v>
      </c>
      <c r="F268" s="14">
        <v>7</v>
      </c>
      <c r="G268" s="14">
        <v>7</v>
      </c>
      <c r="H268" s="14">
        <v>8</v>
      </c>
      <c r="I268" s="14">
        <v>8</v>
      </c>
      <c r="J268" s="14">
        <v>15</v>
      </c>
      <c r="K268" s="14">
        <v>15</v>
      </c>
      <c r="L268" s="14">
        <v>9</v>
      </c>
      <c r="M268" s="14">
        <v>7</v>
      </c>
      <c r="N268" s="14">
        <v>5</v>
      </c>
      <c r="O268" s="14">
        <v>6</v>
      </c>
    </row>
    <row r="269" spans="2:15" ht="14" customHeight="1" x14ac:dyDescent="0.15">
      <c r="B269" s="13">
        <v>3</v>
      </c>
      <c r="C269" s="102" t="str">
        <f t="shared" si="76"/>
        <v>11 h 30 à 14 h 30</v>
      </c>
      <c r="D269" s="22">
        <v>7</v>
      </c>
      <c r="E269" s="14">
        <v>0</v>
      </c>
      <c r="F269" s="14">
        <v>7</v>
      </c>
      <c r="G269" s="14">
        <v>7</v>
      </c>
      <c r="H269" s="14">
        <v>8</v>
      </c>
      <c r="I269" s="14">
        <v>8</v>
      </c>
      <c r="J269" s="14">
        <v>15</v>
      </c>
      <c r="K269" s="14">
        <v>15</v>
      </c>
      <c r="L269" s="14">
        <v>9</v>
      </c>
      <c r="M269" s="14">
        <v>7</v>
      </c>
      <c r="N269" s="14">
        <v>5</v>
      </c>
      <c r="O269" s="14">
        <v>6</v>
      </c>
    </row>
    <row r="270" spans="2:15" ht="14" customHeight="1" x14ac:dyDescent="0.15">
      <c r="B270" s="13">
        <v>4</v>
      </c>
      <c r="C270" s="102" t="str">
        <f t="shared" si="76"/>
        <v>14 h 30 à 17 h</v>
      </c>
      <c r="D270" s="22">
        <v>7</v>
      </c>
      <c r="E270" s="14">
        <v>0</v>
      </c>
      <c r="F270" s="14">
        <v>7</v>
      </c>
      <c r="G270" s="14">
        <v>7</v>
      </c>
      <c r="H270" s="14">
        <v>8</v>
      </c>
      <c r="I270" s="14">
        <v>8</v>
      </c>
      <c r="J270" s="14">
        <v>15</v>
      </c>
      <c r="K270" s="14">
        <v>15</v>
      </c>
      <c r="L270" s="14">
        <v>9</v>
      </c>
      <c r="M270" s="14">
        <v>7</v>
      </c>
      <c r="N270" s="14">
        <v>5</v>
      </c>
      <c r="O270" s="14">
        <v>6</v>
      </c>
    </row>
    <row r="271" spans="2:15" ht="14" customHeight="1" x14ac:dyDescent="0.15">
      <c r="B271" s="13">
        <v>5</v>
      </c>
      <c r="C271" s="102" t="str">
        <f t="shared" si="76"/>
        <v>17 h à 19 h</v>
      </c>
      <c r="D271" s="22">
        <v>7</v>
      </c>
      <c r="E271" s="14">
        <v>0</v>
      </c>
      <c r="F271" s="14">
        <v>7</v>
      </c>
      <c r="G271" s="14">
        <v>7</v>
      </c>
      <c r="H271" s="14">
        <v>8</v>
      </c>
      <c r="I271" s="14">
        <v>8</v>
      </c>
      <c r="J271" s="14">
        <v>15</v>
      </c>
      <c r="K271" s="14">
        <v>15</v>
      </c>
      <c r="L271" s="14">
        <v>9</v>
      </c>
      <c r="M271" s="14">
        <v>7</v>
      </c>
      <c r="N271" s="14">
        <v>5</v>
      </c>
      <c r="O271" s="14">
        <v>6</v>
      </c>
    </row>
    <row r="272" spans="2:15" ht="14" customHeight="1" x14ac:dyDescent="0.15">
      <c r="B272" s="13">
        <v>6</v>
      </c>
      <c r="C272" s="102" t="str">
        <f t="shared" si="76"/>
        <v>19 h à 23 h</v>
      </c>
      <c r="D272" s="22">
        <v>7</v>
      </c>
      <c r="E272" s="14">
        <v>0</v>
      </c>
      <c r="F272" s="14">
        <v>7</v>
      </c>
      <c r="G272" s="14">
        <v>7</v>
      </c>
      <c r="H272" s="14">
        <v>8</v>
      </c>
      <c r="I272" s="14">
        <v>8</v>
      </c>
      <c r="J272" s="14">
        <v>15</v>
      </c>
      <c r="K272" s="14">
        <v>15</v>
      </c>
      <c r="L272" s="14">
        <v>9</v>
      </c>
      <c r="M272" s="14">
        <v>7</v>
      </c>
      <c r="N272" s="14">
        <v>5</v>
      </c>
      <c r="O272" s="14">
        <v>6</v>
      </c>
    </row>
    <row r="273" spans="2:17" ht="14" customHeight="1" x14ac:dyDescent="0.15">
      <c r="B273" s="13">
        <v>7</v>
      </c>
      <c r="C273" s="102" t="str">
        <f t="shared" si="76"/>
        <v>23 h à 6 h</v>
      </c>
      <c r="D273" s="14">
        <v>0</v>
      </c>
      <c r="E273" s="14">
        <v>0</v>
      </c>
      <c r="F273" s="14">
        <v>0</v>
      </c>
      <c r="G273" s="14">
        <v>0</v>
      </c>
      <c r="H273" s="14">
        <v>0</v>
      </c>
      <c r="I273" s="14">
        <v>0</v>
      </c>
      <c r="J273" s="14">
        <v>0</v>
      </c>
      <c r="K273" s="14">
        <v>0</v>
      </c>
      <c r="L273" s="14">
        <v>0</v>
      </c>
      <c r="M273" s="14">
        <v>0</v>
      </c>
      <c r="N273" s="14">
        <v>0</v>
      </c>
      <c r="O273" s="14">
        <v>0</v>
      </c>
    </row>
    <row r="274" spans="2:17" ht="14" customHeight="1" thickBot="1" x14ac:dyDescent="0.2">
      <c r="B274" s="15"/>
      <c r="C274" s="16" t="str">
        <f>+C264</f>
        <v>Total</v>
      </c>
      <c r="D274" s="24">
        <f t="shared" ref="D274:L274" si="77">+D267+D268+D269+D270+D271+D272+D273</f>
        <v>35</v>
      </c>
      <c r="E274" s="24">
        <f t="shared" si="77"/>
        <v>0</v>
      </c>
      <c r="F274" s="24">
        <f t="shared" si="77"/>
        <v>35</v>
      </c>
      <c r="G274" s="24">
        <f t="shared" si="77"/>
        <v>35</v>
      </c>
      <c r="H274" s="24">
        <f t="shared" si="77"/>
        <v>40</v>
      </c>
      <c r="I274" s="24">
        <f t="shared" si="77"/>
        <v>40</v>
      </c>
      <c r="J274" s="24">
        <f t="shared" si="77"/>
        <v>75</v>
      </c>
      <c r="K274" s="24">
        <f t="shared" si="77"/>
        <v>75</v>
      </c>
      <c r="L274" s="24">
        <f t="shared" si="77"/>
        <v>45</v>
      </c>
      <c r="M274" s="24">
        <f>+M267+M268+M269+M270+M271+M272+M273</f>
        <v>35</v>
      </c>
      <c r="N274" s="24">
        <f>+N267+N268+N269+N270+N271+N272+N273</f>
        <v>25</v>
      </c>
      <c r="O274" s="24">
        <f>+O267+O268+O269+O270+O271+O272+O273</f>
        <v>30</v>
      </c>
    </row>
    <row r="275" spans="2:17" ht="14" customHeight="1" thickTop="1" thickBot="1" x14ac:dyDescent="0.2">
      <c r="B275" s="124" t="s">
        <v>2</v>
      </c>
      <c r="C275" s="125" t="str">
        <f>+'Calendrier 2021'!C38</f>
        <v>Mardi</v>
      </c>
      <c r="D275" s="77">
        <f>+'Calendrier 2021'!D38</f>
        <v>44222</v>
      </c>
      <c r="E275" s="77" t="s">
        <v>2</v>
      </c>
      <c r="F275" s="77">
        <f>+'Calendrier 2021'!F38</f>
        <v>44285</v>
      </c>
      <c r="G275" s="77">
        <f>+'Calendrier 2021'!G38</f>
        <v>44313</v>
      </c>
      <c r="H275" s="77">
        <f>+'Calendrier 2021'!H38</f>
        <v>44341</v>
      </c>
      <c r="I275" s="77">
        <f>+'Calendrier 2021'!I38</f>
        <v>44376</v>
      </c>
      <c r="J275" s="77">
        <f>+'Calendrier 2021'!J38</f>
        <v>44404</v>
      </c>
      <c r="K275" s="77">
        <f>+'Calendrier 2021'!K38</f>
        <v>44432</v>
      </c>
      <c r="L275" s="77">
        <f>+'Calendrier 2021'!L38</f>
        <v>44467</v>
      </c>
      <c r="M275" s="77">
        <f>+'Calendrier 2021'!M38</f>
        <v>44495</v>
      </c>
      <c r="N275" s="77">
        <f>+'Calendrier 2021'!N38</f>
        <v>44530</v>
      </c>
      <c r="O275" s="78" t="str">
        <f>+'Calendrier 2021'!O38</f>
        <v>28 dec 2021</v>
      </c>
    </row>
    <row r="276" spans="2:17" ht="14" customHeight="1" thickTop="1" thickBot="1" x14ac:dyDescent="0.2">
      <c r="B276" s="18">
        <v>1</v>
      </c>
      <c r="C276" s="100" t="str">
        <f t="shared" ref="C276:C282" si="78">C267</f>
        <v>6 h à 9 h 30</v>
      </c>
      <c r="D276" s="12">
        <v>0</v>
      </c>
      <c r="E276" s="60">
        <v>0</v>
      </c>
      <c r="F276" s="12">
        <v>0</v>
      </c>
      <c r="G276" s="12">
        <v>0</v>
      </c>
      <c r="H276" s="12">
        <v>0</v>
      </c>
      <c r="I276" s="12">
        <v>0</v>
      </c>
      <c r="J276" s="12">
        <v>0</v>
      </c>
      <c r="K276" s="12">
        <v>0</v>
      </c>
      <c r="L276" s="12">
        <v>0</v>
      </c>
      <c r="M276" s="12">
        <v>0</v>
      </c>
      <c r="N276" s="12">
        <v>0</v>
      </c>
      <c r="O276" s="12">
        <v>0</v>
      </c>
    </row>
    <row r="277" spans="2:17" ht="14" customHeight="1" thickTop="1" thickBot="1" x14ac:dyDescent="0.2">
      <c r="B277" s="121">
        <v>2</v>
      </c>
      <c r="C277" s="102" t="str">
        <f t="shared" si="78"/>
        <v>9 h 30 à 11 h 30</v>
      </c>
      <c r="D277" s="387">
        <v>7</v>
      </c>
      <c r="E277" s="61">
        <v>0</v>
      </c>
      <c r="F277" s="14">
        <v>7</v>
      </c>
      <c r="G277" s="14">
        <v>7</v>
      </c>
      <c r="H277" s="14">
        <v>8</v>
      </c>
      <c r="I277" s="14">
        <v>8</v>
      </c>
      <c r="J277" s="14">
        <v>15</v>
      </c>
      <c r="K277" s="14">
        <v>15</v>
      </c>
      <c r="L277" s="14">
        <v>9</v>
      </c>
      <c r="M277" s="14">
        <v>7</v>
      </c>
      <c r="N277" s="14">
        <v>5</v>
      </c>
      <c r="O277" s="14">
        <v>6</v>
      </c>
    </row>
    <row r="278" spans="2:17" ht="14" customHeight="1" thickTop="1" thickBot="1" x14ac:dyDescent="0.2">
      <c r="B278" s="121">
        <v>3</v>
      </c>
      <c r="C278" s="102" t="str">
        <f t="shared" si="78"/>
        <v>11 h 30 à 14 h 30</v>
      </c>
      <c r="D278" s="22">
        <v>7</v>
      </c>
      <c r="E278" s="61">
        <v>0</v>
      </c>
      <c r="F278" s="14">
        <v>7</v>
      </c>
      <c r="G278" s="14">
        <v>7</v>
      </c>
      <c r="H278" s="14">
        <v>8</v>
      </c>
      <c r="I278" s="14">
        <v>8</v>
      </c>
      <c r="J278" s="14">
        <v>15</v>
      </c>
      <c r="K278" s="14">
        <v>15</v>
      </c>
      <c r="L278" s="14">
        <v>9</v>
      </c>
      <c r="M278" s="14">
        <v>7</v>
      </c>
      <c r="N278" s="14">
        <v>5</v>
      </c>
      <c r="O278" s="14">
        <v>6</v>
      </c>
    </row>
    <row r="279" spans="2:17" ht="14" customHeight="1" thickTop="1" thickBot="1" x14ac:dyDescent="0.2">
      <c r="B279" s="121">
        <v>4</v>
      </c>
      <c r="C279" s="102" t="str">
        <f t="shared" si="78"/>
        <v>14 h 30 à 17 h</v>
      </c>
      <c r="D279" s="22">
        <v>7</v>
      </c>
      <c r="E279" s="61">
        <v>0</v>
      </c>
      <c r="F279" s="14">
        <v>7</v>
      </c>
      <c r="G279" s="14">
        <v>7</v>
      </c>
      <c r="H279" s="14">
        <v>8</v>
      </c>
      <c r="I279" s="14">
        <v>8</v>
      </c>
      <c r="J279" s="14">
        <v>15</v>
      </c>
      <c r="K279" s="14">
        <v>15</v>
      </c>
      <c r="L279" s="14">
        <v>9</v>
      </c>
      <c r="M279" s="14">
        <v>7</v>
      </c>
      <c r="N279" s="14">
        <v>5</v>
      </c>
      <c r="O279" s="14">
        <v>6</v>
      </c>
    </row>
    <row r="280" spans="2:17" ht="14" customHeight="1" thickTop="1" thickBot="1" x14ac:dyDescent="0.2">
      <c r="B280" s="121">
        <v>5</v>
      </c>
      <c r="C280" s="102" t="str">
        <f t="shared" si="78"/>
        <v>17 h à 19 h</v>
      </c>
      <c r="D280" s="22">
        <v>7</v>
      </c>
      <c r="E280" s="61">
        <v>0</v>
      </c>
      <c r="F280" s="14">
        <v>7</v>
      </c>
      <c r="G280" s="14">
        <v>7</v>
      </c>
      <c r="H280" s="14">
        <v>8</v>
      </c>
      <c r="I280" s="14">
        <v>8</v>
      </c>
      <c r="J280" s="14">
        <v>15</v>
      </c>
      <c r="K280" s="14">
        <v>15</v>
      </c>
      <c r="L280" s="14">
        <v>9</v>
      </c>
      <c r="M280" s="14">
        <v>7</v>
      </c>
      <c r="N280" s="14">
        <v>5</v>
      </c>
      <c r="O280" s="14">
        <v>6</v>
      </c>
    </row>
    <row r="281" spans="2:17" ht="14" customHeight="1" thickTop="1" thickBot="1" x14ac:dyDescent="0.2">
      <c r="B281" s="121">
        <v>6</v>
      </c>
      <c r="C281" s="102" t="str">
        <f t="shared" si="78"/>
        <v>19 h à 23 h</v>
      </c>
      <c r="D281" s="22">
        <v>7</v>
      </c>
      <c r="E281" s="61">
        <v>0</v>
      </c>
      <c r="F281" s="14">
        <v>7</v>
      </c>
      <c r="G281" s="14">
        <v>7</v>
      </c>
      <c r="H281" s="14">
        <v>8</v>
      </c>
      <c r="I281" s="14">
        <v>8</v>
      </c>
      <c r="J281" s="14">
        <v>15</v>
      </c>
      <c r="K281" s="14">
        <v>15</v>
      </c>
      <c r="L281" s="14">
        <v>9</v>
      </c>
      <c r="M281" s="14">
        <v>7</v>
      </c>
      <c r="N281" s="14">
        <v>5</v>
      </c>
      <c r="O281" s="14">
        <v>6</v>
      </c>
    </row>
    <row r="282" spans="2:17" ht="14" customHeight="1" thickTop="1" thickBot="1" x14ac:dyDescent="0.2">
      <c r="B282" s="121">
        <v>7</v>
      </c>
      <c r="C282" s="102" t="str">
        <f t="shared" si="78"/>
        <v>23 h à 6 h</v>
      </c>
      <c r="D282" s="14">
        <v>0</v>
      </c>
      <c r="E282" s="61">
        <v>0</v>
      </c>
      <c r="F282" s="14">
        <v>0</v>
      </c>
      <c r="G282" s="14">
        <v>0</v>
      </c>
      <c r="H282" s="14">
        <v>0</v>
      </c>
      <c r="I282" s="14">
        <v>0</v>
      </c>
      <c r="J282" s="14">
        <v>0</v>
      </c>
      <c r="K282" s="14">
        <v>0</v>
      </c>
      <c r="L282" s="14">
        <v>0</v>
      </c>
      <c r="M282" s="14">
        <v>0</v>
      </c>
      <c r="N282" s="14">
        <v>0</v>
      </c>
      <c r="O282" s="14">
        <v>0</v>
      </c>
      <c r="P282" s="27" t="s">
        <v>2</v>
      </c>
      <c r="Q282" s="28"/>
    </row>
    <row r="283" spans="2:17" ht="14" customHeight="1" thickTop="1" thickBot="1" x14ac:dyDescent="0.2">
      <c r="B283" s="19"/>
      <c r="C283" s="21" t="str">
        <f t="shared" ref="C283" si="79">+C274</f>
        <v>Total</v>
      </c>
      <c r="D283" s="24">
        <f t="shared" ref="D283:L283" si="80">+D276+D277+D278+D279+D280+D281+D282</f>
        <v>35</v>
      </c>
      <c r="E283" s="59">
        <f t="shared" si="80"/>
        <v>0</v>
      </c>
      <c r="F283" s="24">
        <f t="shared" si="80"/>
        <v>35</v>
      </c>
      <c r="G283" s="24">
        <f t="shared" si="80"/>
        <v>35</v>
      </c>
      <c r="H283" s="24">
        <f t="shared" si="80"/>
        <v>40</v>
      </c>
      <c r="I283" s="24">
        <f t="shared" si="80"/>
        <v>40</v>
      </c>
      <c r="J283" s="24">
        <f t="shared" si="80"/>
        <v>75</v>
      </c>
      <c r="K283" s="24">
        <f t="shared" si="80"/>
        <v>75</v>
      </c>
      <c r="L283" s="24">
        <f t="shared" si="80"/>
        <v>45</v>
      </c>
      <c r="M283" s="24">
        <f>+M276+M277+M278+M279+M280+M281+M282</f>
        <v>35</v>
      </c>
      <c r="N283" s="24">
        <f>+N276+N277+N278+N279+N280+N281+N282</f>
        <v>25</v>
      </c>
      <c r="O283" s="24">
        <f>+O276+O277+O278+O279+O280+O281+O282</f>
        <v>30</v>
      </c>
    </row>
    <row r="284" spans="2:17" ht="14" customHeight="1" thickTop="1" thickBot="1" x14ac:dyDescent="0.2">
      <c r="B284" s="124" t="s">
        <v>2</v>
      </c>
      <c r="C284" s="125" t="str">
        <f>+'Calendrier 2021'!C39</f>
        <v>Mercredi</v>
      </c>
      <c r="D284" s="77">
        <f>+'Calendrier 2021'!D39</f>
        <v>44223</v>
      </c>
      <c r="E284" s="77" t="s">
        <v>2</v>
      </c>
      <c r="F284" s="77">
        <f>+'Calendrier 2021'!F39</f>
        <v>44286</v>
      </c>
      <c r="G284" s="77">
        <f>+'Calendrier 2021'!G39</f>
        <v>44314</v>
      </c>
      <c r="H284" s="77">
        <f>+'Calendrier 2021'!H39</f>
        <v>44342</v>
      </c>
      <c r="I284" s="77">
        <f>+'Calendrier 2021'!I39</f>
        <v>44377</v>
      </c>
      <c r="J284" s="77">
        <f>+'Calendrier 2021'!J39</f>
        <v>44405</v>
      </c>
      <c r="K284" s="77">
        <f>+'Calendrier 2021'!K39</f>
        <v>44433</v>
      </c>
      <c r="L284" s="77">
        <f>+'Calendrier 2021'!L39</f>
        <v>44468</v>
      </c>
      <c r="M284" s="77">
        <f>+'Calendrier 2021'!M39</f>
        <v>44496</v>
      </c>
      <c r="N284" s="77" t="s">
        <v>2</v>
      </c>
      <c r="O284" s="78" t="str">
        <f>+'Calendrier 2021'!O39</f>
        <v>29 dec 2021</v>
      </c>
    </row>
    <row r="285" spans="2:17" ht="14" customHeight="1" thickTop="1" thickBot="1" x14ac:dyDescent="0.2">
      <c r="B285" s="18">
        <v>1</v>
      </c>
      <c r="C285" s="100" t="str">
        <f t="shared" ref="C285:C291" si="81">C276</f>
        <v>6 h à 9 h 30</v>
      </c>
      <c r="D285" s="12">
        <v>0</v>
      </c>
      <c r="E285" s="12">
        <v>0</v>
      </c>
      <c r="F285" s="12">
        <v>0</v>
      </c>
      <c r="G285" s="12">
        <v>0</v>
      </c>
      <c r="H285" s="60">
        <v>0</v>
      </c>
      <c r="I285" s="12">
        <v>0</v>
      </c>
      <c r="J285" s="12">
        <v>0</v>
      </c>
      <c r="K285" s="12">
        <v>0</v>
      </c>
      <c r="L285" s="12">
        <v>0</v>
      </c>
      <c r="M285" s="12">
        <v>0</v>
      </c>
      <c r="N285" s="12">
        <v>0</v>
      </c>
      <c r="O285" s="12">
        <v>0</v>
      </c>
    </row>
    <row r="286" spans="2:17" ht="14" customHeight="1" thickTop="1" thickBot="1" x14ac:dyDescent="0.2">
      <c r="B286" s="121">
        <v>2</v>
      </c>
      <c r="C286" s="102" t="str">
        <f t="shared" si="81"/>
        <v>9 h 30 à 11 h 30</v>
      </c>
      <c r="D286" s="387">
        <v>7</v>
      </c>
      <c r="E286" s="14">
        <v>0</v>
      </c>
      <c r="F286" s="14">
        <v>7</v>
      </c>
      <c r="G286" s="14">
        <v>7</v>
      </c>
      <c r="H286" s="61">
        <v>8</v>
      </c>
      <c r="I286" s="14">
        <v>8</v>
      </c>
      <c r="J286" s="14">
        <v>15</v>
      </c>
      <c r="K286" s="14">
        <v>15</v>
      </c>
      <c r="L286" s="14">
        <v>9</v>
      </c>
      <c r="M286" s="14">
        <v>7</v>
      </c>
      <c r="N286" s="14">
        <v>0</v>
      </c>
      <c r="O286" s="14">
        <v>6</v>
      </c>
    </row>
    <row r="287" spans="2:17" ht="14" customHeight="1" thickTop="1" thickBot="1" x14ac:dyDescent="0.2">
      <c r="B287" s="121">
        <v>3</v>
      </c>
      <c r="C287" s="102" t="str">
        <f t="shared" si="81"/>
        <v>11 h 30 à 14 h 30</v>
      </c>
      <c r="D287" s="22">
        <v>7</v>
      </c>
      <c r="E287" s="14">
        <v>0</v>
      </c>
      <c r="F287" s="14">
        <v>7</v>
      </c>
      <c r="G287" s="14">
        <v>7</v>
      </c>
      <c r="H287" s="61">
        <v>8</v>
      </c>
      <c r="I287" s="14">
        <v>8</v>
      </c>
      <c r="J287" s="14">
        <v>15</v>
      </c>
      <c r="K287" s="14">
        <v>15</v>
      </c>
      <c r="L287" s="14">
        <v>9</v>
      </c>
      <c r="M287" s="14">
        <v>7</v>
      </c>
      <c r="N287" s="14">
        <v>0</v>
      </c>
      <c r="O287" s="14">
        <v>6</v>
      </c>
    </row>
    <row r="288" spans="2:17" ht="14" customHeight="1" thickTop="1" thickBot="1" x14ac:dyDescent="0.2">
      <c r="B288" s="121">
        <v>4</v>
      </c>
      <c r="C288" s="102" t="str">
        <f t="shared" si="81"/>
        <v>14 h 30 à 17 h</v>
      </c>
      <c r="D288" s="22">
        <v>7</v>
      </c>
      <c r="E288" s="14">
        <v>0</v>
      </c>
      <c r="F288" s="14">
        <v>7</v>
      </c>
      <c r="G288" s="14">
        <v>7</v>
      </c>
      <c r="H288" s="61">
        <v>8</v>
      </c>
      <c r="I288" s="14">
        <v>8</v>
      </c>
      <c r="J288" s="14">
        <v>15</v>
      </c>
      <c r="K288" s="14">
        <v>15</v>
      </c>
      <c r="L288" s="14">
        <v>9</v>
      </c>
      <c r="M288" s="14">
        <v>7</v>
      </c>
      <c r="N288" s="14">
        <v>0</v>
      </c>
      <c r="O288" s="14">
        <v>6</v>
      </c>
    </row>
    <row r="289" spans="2:17" ht="14" customHeight="1" thickTop="1" thickBot="1" x14ac:dyDescent="0.2">
      <c r="B289" s="121">
        <v>5</v>
      </c>
      <c r="C289" s="102" t="str">
        <f t="shared" si="81"/>
        <v>17 h à 19 h</v>
      </c>
      <c r="D289" s="22">
        <v>7</v>
      </c>
      <c r="E289" s="14">
        <v>0</v>
      </c>
      <c r="F289" s="14">
        <v>7</v>
      </c>
      <c r="G289" s="14">
        <v>7</v>
      </c>
      <c r="H289" s="61">
        <v>8</v>
      </c>
      <c r="I289" s="14">
        <v>8</v>
      </c>
      <c r="J289" s="14">
        <v>15</v>
      </c>
      <c r="K289" s="14">
        <v>15</v>
      </c>
      <c r="L289" s="14">
        <v>9</v>
      </c>
      <c r="M289" s="14">
        <v>7</v>
      </c>
      <c r="N289" s="14">
        <v>0</v>
      </c>
      <c r="O289" s="14">
        <v>6</v>
      </c>
    </row>
    <row r="290" spans="2:17" ht="14" customHeight="1" thickTop="1" thickBot="1" x14ac:dyDescent="0.2">
      <c r="B290" s="121">
        <v>6</v>
      </c>
      <c r="C290" s="102" t="str">
        <f t="shared" si="81"/>
        <v>19 h à 23 h</v>
      </c>
      <c r="D290" s="22">
        <v>7</v>
      </c>
      <c r="E290" s="14">
        <v>0</v>
      </c>
      <c r="F290" s="14">
        <v>7</v>
      </c>
      <c r="G290" s="14">
        <v>7</v>
      </c>
      <c r="H290" s="61">
        <v>8</v>
      </c>
      <c r="I290" s="14">
        <v>8</v>
      </c>
      <c r="J290" s="14">
        <v>15</v>
      </c>
      <c r="K290" s="14">
        <v>15</v>
      </c>
      <c r="L290" s="14">
        <v>9</v>
      </c>
      <c r="M290" s="14">
        <v>7</v>
      </c>
      <c r="N290" s="14">
        <v>0</v>
      </c>
      <c r="O290" s="14">
        <v>6</v>
      </c>
    </row>
    <row r="291" spans="2:17" ht="14" customHeight="1" thickTop="1" thickBot="1" x14ac:dyDescent="0.2">
      <c r="B291" s="121">
        <v>7</v>
      </c>
      <c r="C291" s="102" t="str">
        <f t="shared" si="81"/>
        <v>23 h à 6 h</v>
      </c>
      <c r="D291" s="14">
        <v>0</v>
      </c>
      <c r="E291" s="14">
        <v>0</v>
      </c>
      <c r="F291" s="14">
        <v>0</v>
      </c>
      <c r="G291" s="14">
        <v>0</v>
      </c>
      <c r="H291" s="61">
        <v>0</v>
      </c>
      <c r="I291" s="14">
        <v>0</v>
      </c>
      <c r="J291" s="14">
        <v>0</v>
      </c>
      <c r="K291" s="14">
        <v>0</v>
      </c>
      <c r="L291" s="14">
        <v>0</v>
      </c>
      <c r="M291" s="14">
        <v>0</v>
      </c>
      <c r="N291" s="14">
        <v>0</v>
      </c>
      <c r="O291" s="14">
        <v>0</v>
      </c>
    </row>
    <row r="292" spans="2:17" ht="14" customHeight="1" thickTop="1" thickBot="1" x14ac:dyDescent="0.2">
      <c r="B292" s="19"/>
      <c r="C292" s="21" t="str">
        <f t="shared" ref="C292" si="82">+C274</f>
        <v>Total</v>
      </c>
      <c r="D292" s="24">
        <f t="shared" ref="D292:L292" si="83">+D285+D286+D287+D288+D289+D290+D291</f>
        <v>35</v>
      </c>
      <c r="E292" s="24">
        <f t="shared" si="83"/>
        <v>0</v>
      </c>
      <c r="F292" s="24">
        <f t="shared" si="83"/>
        <v>35</v>
      </c>
      <c r="G292" s="24">
        <f t="shared" si="83"/>
        <v>35</v>
      </c>
      <c r="H292" s="24">
        <f t="shared" si="83"/>
        <v>40</v>
      </c>
      <c r="I292" s="24">
        <f t="shared" si="83"/>
        <v>40</v>
      </c>
      <c r="J292" s="24">
        <f t="shared" si="83"/>
        <v>75</v>
      </c>
      <c r="K292" s="24">
        <f t="shared" si="83"/>
        <v>75</v>
      </c>
      <c r="L292" s="24">
        <f t="shared" si="83"/>
        <v>45</v>
      </c>
      <c r="M292" s="24">
        <f>+M285+M286+M287+M288+M289+M290+M291</f>
        <v>35</v>
      </c>
      <c r="N292" s="24">
        <f>+N285+N286+N287+N288+N289+N290+N291</f>
        <v>0</v>
      </c>
      <c r="O292" s="24">
        <f>+O285+O286+O287+O288+O289+O290+O291</f>
        <v>30</v>
      </c>
    </row>
    <row r="293" spans="2:17" ht="14" customHeight="1" thickTop="1" thickBot="1" x14ac:dyDescent="0.2">
      <c r="B293" s="124" t="s">
        <v>2</v>
      </c>
      <c r="C293" s="125" t="str">
        <f>+'Calendrier 2021'!C40</f>
        <v>Jeudi</v>
      </c>
      <c r="D293" s="77">
        <f>+'Calendrier 2021'!D40</f>
        <v>44224</v>
      </c>
      <c r="E293" s="77" t="s">
        <v>2</v>
      </c>
      <c r="F293" s="77" t="s">
        <v>2</v>
      </c>
      <c r="G293" s="77">
        <f>+'Calendrier 2021'!G40</f>
        <v>44315</v>
      </c>
      <c r="H293" s="77">
        <f>'Calendrier 2021'!H40</f>
        <v>44343</v>
      </c>
      <c r="I293" s="77" t="s">
        <v>126</v>
      </c>
      <c r="J293" s="77">
        <f>+'Calendrier 2021'!J40</f>
        <v>44406</v>
      </c>
      <c r="K293" s="77">
        <f>+'Calendrier 2021'!K40</f>
        <v>44434</v>
      </c>
      <c r="L293" s="77">
        <f>+'Calendrier 2021'!L40</f>
        <v>44469</v>
      </c>
      <c r="M293" s="77">
        <f>+'Calendrier 2021'!M40</f>
        <v>44497</v>
      </c>
      <c r="N293" s="77" t="s">
        <v>2</v>
      </c>
      <c r="O293" s="78" t="str">
        <f>+'Calendrier 2021'!O40</f>
        <v>30 dec 2021</v>
      </c>
    </row>
    <row r="294" spans="2:17" ht="14" customHeight="1" thickTop="1" thickBot="1" x14ac:dyDescent="0.2">
      <c r="B294" s="18">
        <v>1</v>
      </c>
      <c r="C294" s="100" t="str">
        <f t="shared" ref="C294:C300" si="84">C285</f>
        <v>6 h à 9 h 30</v>
      </c>
      <c r="D294" s="12">
        <v>0</v>
      </c>
      <c r="E294" s="12">
        <v>0</v>
      </c>
      <c r="F294" s="12">
        <v>0</v>
      </c>
      <c r="G294" s="12">
        <v>0</v>
      </c>
      <c r="H294" s="12">
        <v>0</v>
      </c>
      <c r="I294" s="12">
        <v>0</v>
      </c>
      <c r="J294" s="12">
        <v>0</v>
      </c>
      <c r="K294" s="12">
        <v>0</v>
      </c>
      <c r="L294" s="12">
        <v>0</v>
      </c>
      <c r="M294" s="12">
        <v>0</v>
      </c>
      <c r="N294" s="12">
        <v>0</v>
      </c>
      <c r="O294" s="12">
        <v>0</v>
      </c>
    </row>
    <row r="295" spans="2:17" ht="14" customHeight="1" thickTop="1" thickBot="1" x14ac:dyDescent="0.2">
      <c r="B295" s="121">
        <v>2</v>
      </c>
      <c r="C295" s="102" t="str">
        <f t="shared" si="84"/>
        <v>9 h 30 à 11 h 30</v>
      </c>
      <c r="D295" s="387">
        <v>7</v>
      </c>
      <c r="E295" s="14">
        <v>0</v>
      </c>
      <c r="F295" s="14">
        <v>0</v>
      </c>
      <c r="G295" s="14">
        <v>7</v>
      </c>
      <c r="H295" s="14">
        <v>8</v>
      </c>
      <c r="I295" s="14">
        <v>0</v>
      </c>
      <c r="J295" s="14">
        <v>15</v>
      </c>
      <c r="K295" s="14">
        <v>15</v>
      </c>
      <c r="L295" s="14">
        <v>9</v>
      </c>
      <c r="M295" s="14">
        <v>7</v>
      </c>
      <c r="N295" s="14">
        <v>0</v>
      </c>
      <c r="O295" s="14">
        <v>6</v>
      </c>
    </row>
    <row r="296" spans="2:17" ht="14" customHeight="1" thickTop="1" thickBot="1" x14ac:dyDescent="0.2">
      <c r="B296" s="121">
        <v>3</v>
      </c>
      <c r="C296" s="102" t="str">
        <f t="shared" si="84"/>
        <v>11 h 30 à 14 h 30</v>
      </c>
      <c r="D296" s="22">
        <v>7</v>
      </c>
      <c r="E296" s="14">
        <v>0</v>
      </c>
      <c r="F296" s="14">
        <v>0</v>
      </c>
      <c r="G296" s="14">
        <v>7</v>
      </c>
      <c r="H296" s="14">
        <v>8</v>
      </c>
      <c r="I296" s="14">
        <v>0</v>
      </c>
      <c r="J296" s="14">
        <v>15</v>
      </c>
      <c r="K296" s="14">
        <v>15</v>
      </c>
      <c r="L296" s="14">
        <v>9</v>
      </c>
      <c r="M296" s="14">
        <v>7</v>
      </c>
      <c r="N296" s="14">
        <v>0</v>
      </c>
      <c r="O296" s="14">
        <v>6</v>
      </c>
    </row>
    <row r="297" spans="2:17" ht="14" customHeight="1" thickTop="1" thickBot="1" x14ac:dyDescent="0.2">
      <c r="B297" s="121">
        <v>4</v>
      </c>
      <c r="C297" s="102" t="str">
        <f t="shared" si="84"/>
        <v>14 h 30 à 17 h</v>
      </c>
      <c r="D297" s="22">
        <v>7</v>
      </c>
      <c r="E297" s="14">
        <v>0</v>
      </c>
      <c r="F297" s="14">
        <v>0</v>
      </c>
      <c r="G297" s="14">
        <v>7</v>
      </c>
      <c r="H297" s="14">
        <v>8</v>
      </c>
      <c r="I297" s="14">
        <v>0</v>
      </c>
      <c r="J297" s="14">
        <v>15</v>
      </c>
      <c r="K297" s="14">
        <v>15</v>
      </c>
      <c r="L297" s="14">
        <v>9</v>
      </c>
      <c r="M297" s="14">
        <v>7</v>
      </c>
      <c r="N297" s="14">
        <v>0</v>
      </c>
      <c r="O297" s="14">
        <v>6</v>
      </c>
    </row>
    <row r="298" spans="2:17" ht="14" customHeight="1" thickTop="1" thickBot="1" x14ac:dyDescent="0.2">
      <c r="B298" s="121">
        <v>5</v>
      </c>
      <c r="C298" s="102" t="str">
        <f t="shared" si="84"/>
        <v>17 h à 19 h</v>
      </c>
      <c r="D298" s="22">
        <v>7</v>
      </c>
      <c r="E298" s="14">
        <v>0</v>
      </c>
      <c r="F298" s="14">
        <v>0</v>
      </c>
      <c r="G298" s="14">
        <v>7</v>
      </c>
      <c r="H298" s="14">
        <v>8</v>
      </c>
      <c r="I298" s="14">
        <v>0</v>
      </c>
      <c r="J298" s="14">
        <v>15</v>
      </c>
      <c r="K298" s="14">
        <v>15</v>
      </c>
      <c r="L298" s="14">
        <v>9</v>
      </c>
      <c r="M298" s="14">
        <v>7</v>
      </c>
      <c r="N298" s="14">
        <v>0</v>
      </c>
      <c r="O298" s="14">
        <v>6</v>
      </c>
    </row>
    <row r="299" spans="2:17" ht="14" customHeight="1" thickTop="1" thickBot="1" x14ac:dyDescent="0.2">
      <c r="B299" s="121">
        <v>6</v>
      </c>
      <c r="C299" s="102" t="str">
        <f t="shared" si="84"/>
        <v>19 h à 23 h</v>
      </c>
      <c r="D299" s="22">
        <v>7</v>
      </c>
      <c r="E299" s="14">
        <v>0</v>
      </c>
      <c r="F299" s="14">
        <v>0</v>
      </c>
      <c r="G299" s="14">
        <v>7</v>
      </c>
      <c r="H299" s="14">
        <v>8</v>
      </c>
      <c r="I299" s="14">
        <v>0</v>
      </c>
      <c r="J299" s="14">
        <v>15</v>
      </c>
      <c r="K299" s="14">
        <v>15</v>
      </c>
      <c r="L299" s="14">
        <v>9</v>
      </c>
      <c r="M299" s="14">
        <v>7</v>
      </c>
      <c r="N299" s="14">
        <v>0</v>
      </c>
      <c r="O299" s="14">
        <v>6</v>
      </c>
    </row>
    <row r="300" spans="2:17" ht="14" customHeight="1" thickTop="1" thickBot="1" x14ac:dyDescent="0.2">
      <c r="B300" s="121">
        <v>7</v>
      </c>
      <c r="C300" s="102" t="str">
        <f t="shared" si="84"/>
        <v>23 h à 6 h</v>
      </c>
      <c r="D300" s="14">
        <v>0</v>
      </c>
      <c r="E300" s="14">
        <v>0</v>
      </c>
      <c r="F300" s="14">
        <v>0</v>
      </c>
      <c r="G300" s="14">
        <v>0</v>
      </c>
      <c r="H300" s="14">
        <v>0</v>
      </c>
      <c r="I300" s="14">
        <v>0</v>
      </c>
      <c r="J300" s="14">
        <v>0</v>
      </c>
      <c r="K300" s="14">
        <v>0</v>
      </c>
      <c r="L300" s="14">
        <v>0</v>
      </c>
      <c r="M300" s="14">
        <v>0</v>
      </c>
      <c r="N300" s="14">
        <v>0</v>
      </c>
      <c r="O300" s="14">
        <v>0</v>
      </c>
    </row>
    <row r="301" spans="2:17" ht="14" customHeight="1" thickTop="1" thickBot="1" x14ac:dyDescent="0.2">
      <c r="B301" s="19"/>
      <c r="C301" s="21" t="str">
        <f>+C292</f>
        <v>Total</v>
      </c>
      <c r="D301" s="24">
        <f t="shared" ref="D301:O301" si="85">+D294+D295+D296+D297+D298+D299+D300</f>
        <v>35</v>
      </c>
      <c r="E301" s="24">
        <f t="shared" si="85"/>
        <v>0</v>
      </c>
      <c r="F301" s="24">
        <f t="shared" si="85"/>
        <v>0</v>
      </c>
      <c r="G301" s="24">
        <f t="shared" si="85"/>
        <v>35</v>
      </c>
      <c r="H301" s="24">
        <f t="shared" si="85"/>
        <v>40</v>
      </c>
      <c r="I301" s="24">
        <f t="shared" si="85"/>
        <v>0</v>
      </c>
      <c r="J301" s="24">
        <f t="shared" si="85"/>
        <v>75</v>
      </c>
      <c r="K301" s="24">
        <f t="shared" si="85"/>
        <v>75</v>
      </c>
      <c r="L301" s="24">
        <f t="shared" si="85"/>
        <v>45</v>
      </c>
      <c r="M301" s="24">
        <f t="shared" si="85"/>
        <v>35</v>
      </c>
      <c r="N301" s="24">
        <f t="shared" si="85"/>
        <v>0</v>
      </c>
      <c r="O301" s="24">
        <f t="shared" si="85"/>
        <v>30</v>
      </c>
    </row>
    <row r="302" spans="2:17" ht="14" customHeight="1" thickTop="1" thickBot="1" x14ac:dyDescent="0.2">
      <c r="B302" s="124" t="s">
        <v>2</v>
      </c>
      <c r="C302" s="125" t="str">
        <f>+'Calendrier 2021'!C41</f>
        <v>Vendredi</v>
      </c>
      <c r="D302" s="77">
        <f>+'Calendrier 2021'!D41</f>
        <v>44225</v>
      </c>
      <c r="E302" s="77" t="s">
        <v>2</v>
      </c>
      <c r="F302" s="77" t="s">
        <v>2</v>
      </c>
      <c r="G302" s="77">
        <f>+'Calendrier 2021'!G41</f>
        <v>44316</v>
      </c>
      <c r="H302" s="77">
        <f>'Calendrier 2021'!H41</f>
        <v>44344</v>
      </c>
      <c r="I302" s="77" t="s">
        <v>2</v>
      </c>
      <c r="J302" s="77">
        <f>+'Calendrier 2021'!J41</f>
        <v>44407</v>
      </c>
      <c r="K302" s="77">
        <f>'Calendrier 2021'!K41</f>
        <v>44435</v>
      </c>
      <c r="L302" s="77" t="s">
        <v>2</v>
      </c>
      <c r="M302" s="77">
        <f>+'Calendrier 2021'!M41</f>
        <v>44498</v>
      </c>
      <c r="N302" s="77" t="s">
        <v>2</v>
      </c>
      <c r="O302" s="78" t="str">
        <f>+'Calendrier 2021'!O41</f>
        <v>31 dec 2021</v>
      </c>
    </row>
    <row r="303" spans="2:17" ht="14" customHeight="1" thickTop="1" thickBot="1" x14ac:dyDescent="0.2">
      <c r="B303" s="18">
        <v>1</v>
      </c>
      <c r="C303" s="100" t="str">
        <f t="shared" ref="C303:C309" si="86">C294</f>
        <v>6 h à 9 h 30</v>
      </c>
      <c r="D303" s="12">
        <v>0</v>
      </c>
      <c r="E303" s="12">
        <v>0</v>
      </c>
      <c r="F303" s="12">
        <v>0</v>
      </c>
      <c r="G303" s="12">
        <v>0</v>
      </c>
      <c r="H303" s="12">
        <v>0</v>
      </c>
      <c r="I303" s="12">
        <v>0</v>
      </c>
      <c r="J303" s="12">
        <v>0</v>
      </c>
      <c r="K303" s="12">
        <v>0</v>
      </c>
      <c r="L303" s="12">
        <v>0</v>
      </c>
      <c r="M303" s="12">
        <v>0</v>
      </c>
      <c r="N303" s="12">
        <v>0</v>
      </c>
      <c r="O303" s="12">
        <v>0</v>
      </c>
      <c r="P303" s="29" t="s">
        <v>2</v>
      </c>
      <c r="Q303" s="28"/>
    </row>
    <row r="304" spans="2:17" ht="14" customHeight="1" thickTop="1" thickBot="1" x14ac:dyDescent="0.2">
      <c r="B304" s="121">
        <v>2</v>
      </c>
      <c r="C304" s="102" t="str">
        <f t="shared" si="86"/>
        <v>9 h 30 à 11 h 30</v>
      </c>
      <c r="D304" s="387">
        <v>7</v>
      </c>
      <c r="E304" s="14">
        <v>0</v>
      </c>
      <c r="F304" s="14">
        <v>0</v>
      </c>
      <c r="G304" s="14">
        <v>7</v>
      </c>
      <c r="H304" s="14">
        <v>8</v>
      </c>
      <c r="I304" s="14">
        <v>0</v>
      </c>
      <c r="J304" s="14">
        <v>15</v>
      </c>
      <c r="K304" s="14">
        <v>15</v>
      </c>
      <c r="L304" s="14">
        <v>0</v>
      </c>
      <c r="M304" s="14">
        <v>7</v>
      </c>
      <c r="N304" s="14">
        <v>0</v>
      </c>
      <c r="O304" s="14">
        <v>6</v>
      </c>
    </row>
    <row r="305" spans="2:15" ht="14" customHeight="1" thickTop="1" thickBot="1" x14ac:dyDescent="0.2">
      <c r="B305" s="121">
        <v>3</v>
      </c>
      <c r="C305" s="102" t="str">
        <f t="shared" si="86"/>
        <v>11 h 30 à 14 h 30</v>
      </c>
      <c r="D305" s="22">
        <v>7</v>
      </c>
      <c r="E305" s="14">
        <v>0</v>
      </c>
      <c r="F305" s="14">
        <v>0</v>
      </c>
      <c r="G305" s="14">
        <v>7</v>
      </c>
      <c r="H305" s="14">
        <v>8</v>
      </c>
      <c r="I305" s="14">
        <v>0</v>
      </c>
      <c r="J305" s="14">
        <v>15</v>
      </c>
      <c r="K305" s="14">
        <v>15</v>
      </c>
      <c r="L305" s="14">
        <v>0</v>
      </c>
      <c r="M305" s="14">
        <v>7</v>
      </c>
      <c r="N305" s="14">
        <v>0</v>
      </c>
      <c r="O305" s="14">
        <v>6</v>
      </c>
    </row>
    <row r="306" spans="2:15" ht="14" customHeight="1" thickTop="1" thickBot="1" x14ac:dyDescent="0.2">
      <c r="B306" s="121">
        <v>4</v>
      </c>
      <c r="C306" s="102" t="str">
        <f t="shared" si="86"/>
        <v>14 h 30 à 17 h</v>
      </c>
      <c r="D306" s="22">
        <v>7</v>
      </c>
      <c r="E306" s="14">
        <v>0</v>
      </c>
      <c r="F306" s="14">
        <v>0</v>
      </c>
      <c r="G306" s="14">
        <v>7</v>
      </c>
      <c r="H306" s="14">
        <v>8</v>
      </c>
      <c r="I306" s="14">
        <v>0</v>
      </c>
      <c r="J306" s="14">
        <v>15</v>
      </c>
      <c r="K306" s="14">
        <v>15</v>
      </c>
      <c r="L306" s="14">
        <v>0</v>
      </c>
      <c r="M306" s="14">
        <v>7</v>
      </c>
      <c r="N306" s="14">
        <v>0</v>
      </c>
      <c r="O306" s="14">
        <v>6</v>
      </c>
    </row>
    <row r="307" spans="2:15" ht="14" customHeight="1" thickTop="1" thickBot="1" x14ac:dyDescent="0.2">
      <c r="B307" s="121">
        <v>5</v>
      </c>
      <c r="C307" s="102" t="str">
        <f t="shared" si="86"/>
        <v>17 h à 19 h</v>
      </c>
      <c r="D307" s="22">
        <v>7</v>
      </c>
      <c r="E307" s="14">
        <v>0</v>
      </c>
      <c r="F307" s="14">
        <v>0</v>
      </c>
      <c r="G307" s="14">
        <v>7</v>
      </c>
      <c r="H307" s="14">
        <v>8</v>
      </c>
      <c r="I307" s="14">
        <v>0</v>
      </c>
      <c r="J307" s="14">
        <v>15</v>
      </c>
      <c r="K307" s="14">
        <v>15</v>
      </c>
      <c r="L307" s="14">
        <v>0</v>
      </c>
      <c r="M307" s="14">
        <v>7</v>
      </c>
      <c r="N307" s="14">
        <v>0</v>
      </c>
      <c r="O307" s="14">
        <v>6</v>
      </c>
    </row>
    <row r="308" spans="2:15" ht="14" customHeight="1" thickTop="1" thickBot="1" x14ac:dyDescent="0.2">
      <c r="B308" s="121">
        <v>6</v>
      </c>
      <c r="C308" s="102" t="str">
        <f t="shared" si="86"/>
        <v>19 h à 23 h</v>
      </c>
      <c r="D308" s="22">
        <v>7</v>
      </c>
      <c r="E308" s="14">
        <v>0</v>
      </c>
      <c r="F308" s="14">
        <v>0</v>
      </c>
      <c r="G308" s="14">
        <v>7</v>
      </c>
      <c r="H308" s="14">
        <v>8</v>
      </c>
      <c r="I308" s="14">
        <v>0</v>
      </c>
      <c r="J308" s="14">
        <v>15</v>
      </c>
      <c r="K308" s="14">
        <v>15</v>
      </c>
      <c r="L308" s="14">
        <v>0</v>
      </c>
      <c r="M308" s="14">
        <v>7</v>
      </c>
      <c r="N308" s="14">
        <v>0</v>
      </c>
      <c r="O308" s="14">
        <v>6</v>
      </c>
    </row>
    <row r="309" spans="2:15" ht="14" customHeight="1" thickTop="1" thickBot="1" x14ac:dyDescent="0.2">
      <c r="B309" s="121">
        <v>7</v>
      </c>
      <c r="C309" s="102" t="str">
        <f t="shared" si="86"/>
        <v>23 h à 6 h</v>
      </c>
      <c r="D309" s="14">
        <v>0</v>
      </c>
      <c r="E309" s="14">
        <v>0</v>
      </c>
      <c r="F309" s="14">
        <v>0</v>
      </c>
      <c r="G309" s="14">
        <v>0</v>
      </c>
      <c r="H309" s="14">
        <v>0</v>
      </c>
      <c r="I309" s="14">
        <v>0</v>
      </c>
      <c r="J309" s="14">
        <v>0</v>
      </c>
      <c r="K309" s="14">
        <v>0</v>
      </c>
      <c r="L309" s="14">
        <v>0</v>
      </c>
      <c r="M309" s="14">
        <v>0</v>
      </c>
      <c r="N309" s="14">
        <v>0</v>
      </c>
      <c r="O309" s="14">
        <v>0</v>
      </c>
    </row>
    <row r="310" spans="2:15" ht="14" customHeight="1" thickTop="1" thickBot="1" x14ac:dyDescent="0.2">
      <c r="B310" s="19"/>
      <c r="C310" s="21" t="str">
        <f t="shared" ref="C310" si="87">+C301</f>
        <v>Total</v>
      </c>
      <c r="D310" s="24">
        <f t="shared" ref="D310:L310" si="88">+D303+D304+D305+D306+D307+D308+D309</f>
        <v>35</v>
      </c>
      <c r="E310" s="24">
        <f t="shared" si="88"/>
        <v>0</v>
      </c>
      <c r="F310" s="24">
        <f t="shared" si="88"/>
        <v>0</v>
      </c>
      <c r="G310" s="24">
        <f t="shared" si="88"/>
        <v>35</v>
      </c>
      <c r="H310" s="24">
        <f t="shared" si="88"/>
        <v>40</v>
      </c>
      <c r="I310" s="24">
        <f t="shared" si="88"/>
        <v>0</v>
      </c>
      <c r="J310" s="24">
        <f t="shared" si="88"/>
        <v>75</v>
      </c>
      <c r="K310" s="24">
        <f t="shared" si="88"/>
        <v>75</v>
      </c>
      <c r="L310" s="24">
        <f t="shared" si="88"/>
        <v>0</v>
      </c>
      <c r="M310" s="24">
        <f>+M303+M304+M305+M306+M307+M308+M309</f>
        <v>35</v>
      </c>
      <c r="N310" s="24">
        <f>+N303+N304+N305+N306+N307+N308+N309</f>
        <v>0</v>
      </c>
      <c r="O310" s="24">
        <f>+O303+O304+O305+O306+O307+O308+O309</f>
        <v>30</v>
      </c>
    </row>
    <row r="311" spans="2:15" ht="14" customHeight="1" thickTop="1" thickBot="1" x14ac:dyDescent="0.2">
      <c r="B311" s="124" t="s">
        <v>2</v>
      </c>
      <c r="C311" s="125" t="str">
        <f>+'Calendrier 2021'!C42</f>
        <v>Samedi</v>
      </c>
      <c r="D311" s="77">
        <f>+'Calendrier 2021'!D42</f>
        <v>44226</v>
      </c>
      <c r="E311" s="77" t="s">
        <v>2</v>
      </c>
      <c r="F311" s="77" t="s">
        <v>2</v>
      </c>
      <c r="G311" s="77" t="s">
        <v>2</v>
      </c>
      <c r="H311" s="77">
        <f>'Calendrier 2021'!H42</f>
        <v>44345</v>
      </c>
      <c r="I311" s="77" t="s">
        <v>2</v>
      </c>
      <c r="J311" s="77">
        <f>+'Calendrier 2021'!J42</f>
        <v>44408</v>
      </c>
      <c r="K311" s="77">
        <f>'Calendrier 2021'!K42</f>
        <v>44436</v>
      </c>
      <c r="L311" s="77" t="s">
        <v>2</v>
      </c>
      <c r="M311" s="77">
        <f>+'Calendrier 2021'!M42</f>
        <v>44499</v>
      </c>
      <c r="N311" s="77" t="s">
        <v>2</v>
      </c>
      <c r="O311" s="78" t="s">
        <v>2</v>
      </c>
    </row>
    <row r="312" spans="2:15" ht="14" customHeight="1" thickTop="1" thickBot="1" x14ac:dyDescent="0.2">
      <c r="B312" s="18">
        <v>1</v>
      </c>
      <c r="C312" s="100" t="str">
        <f t="shared" ref="C312:C318" si="89">C303</f>
        <v>6 h à 9 h 30</v>
      </c>
      <c r="D312" s="12">
        <v>0</v>
      </c>
      <c r="E312" s="12">
        <v>0</v>
      </c>
      <c r="F312" s="12">
        <v>0</v>
      </c>
      <c r="G312" s="12">
        <v>0</v>
      </c>
      <c r="H312" s="12">
        <v>0</v>
      </c>
      <c r="I312" s="12">
        <v>0</v>
      </c>
      <c r="J312" s="12">
        <v>0</v>
      </c>
      <c r="K312" s="12">
        <v>0</v>
      </c>
      <c r="L312" s="12">
        <v>0</v>
      </c>
      <c r="M312" s="12">
        <v>0</v>
      </c>
      <c r="N312" s="12">
        <v>0</v>
      </c>
      <c r="O312" s="12">
        <v>0</v>
      </c>
    </row>
    <row r="313" spans="2:15" ht="14" customHeight="1" thickTop="1" thickBot="1" x14ac:dyDescent="0.2">
      <c r="B313" s="18">
        <v>2</v>
      </c>
      <c r="C313" s="102" t="str">
        <f t="shared" si="89"/>
        <v>9 h 30 à 11 h 30</v>
      </c>
      <c r="D313" s="387">
        <v>7</v>
      </c>
      <c r="E313" s="14">
        <v>0</v>
      </c>
      <c r="F313" s="14">
        <v>0</v>
      </c>
      <c r="G313" s="14">
        <v>0</v>
      </c>
      <c r="H313" s="14">
        <v>8</v>
      </c>
      <c r="I313" s="14">
        <v>0</v>
      </c>
      <c r="J313" s="14">
        <v>15</v>
      </c>
      <c r="K313" s="14">
        <v>15</v>
      </c>
      <c r="L313" s="14">
        <v>0</v>
      </c>
      <c r="M313" s="14">
        <v>7</v>
      </c>
      <c r="N313" s="14">
        <v>0</v>
      </c>
      <c r="O313" s="14">
        <v>0</v>
      </c>
    </row>
    <row r="314" spans="2:15" ht="14" customHeight="1" thickTop="1" thickBot="1" x14ac:dyDescent="0.2">
      <c r="B314" s="18">
        <v>3</v>
      </c>
      <c r="C314" s="102" t="str">
        <f t="shared" si="89"/>
        <v>11 h 30 à 14 h 30</v>
      </c>
      <c r="D314" s="22">
        <v>7</v>
      </c>
      <c r="E314" s="14">
        <v>0</v>
      </c>
      <c r="F314" s="14">
        <v>0</v>
      </c>
      <c r="G314" s="14">
        <v>0</v>
      </c>
      <c r="H314" s="14">
        <v>8</v>
      </c>
      <c r="I314" s="14">
        <v>0</v>
      </c>
      <c r="J314" s="14">
        <v>15</v>
      </c>
      <c r="K314" s="14">
        <v>15</v>
      </c>
      <c r="L314" s="14">
        <v>0</v>
      </c>
      <c r="M314" s="14">
        <v>7</v>
      </c>
      <c r="N314" s="14">
        <v>0</v>
      </c>
      <c r="O314" s="14">
        <v>0</v>
      </c>
    </row>
    <row r="315" spans="2:15" ht="14" customHeight="1" thickTop="1" thickBot="1" x14ac:dyDescent="0.2">
      <c r="B315" s="18">
        <v>4</v>
      </c>
      <c r="C315" s="102" t="str">
        <f t="shared" si="89"/>
        <v>14 h 30 à 17 h</v>
      </c>
      <c r="D315" s="22">
        <v>7</v>
      </c>
      <c r="E315" s="14">
        <v>0</v>
      </c>
      <c r="F315" s="14">
        <v>0</v>
      </c>
      <c r="G315" s="14">
        <v>0</v>
      </c>
      <c r="H315" s="14">
        <v>8</v>
      </c>
      <c r="I315" s="14">
        <v>0</v>
      </c>
      <c r="J315" s="14">
        <v>15</v>
      </c>
      <c r="K315" s="14">
        <v>15</v>
      </c>
      <c r="L315" s="14">
        <v>0</v>
      </c>
      <c r="M315" s="14">
        <v>7</v>
      </c>
      <c r="N315" s="14">
        <v>0</v>
      </c>
      <c r="O315" s="14">
        <v>0</v>
      </c>
    </row>
    <row r="316" spans="2:15" ht="14" customHeight="1" thickTop="1" thickBot="1" x14ac:dyDescent="0.2">
      <c r="B316" s="18">
        <v>5</v>
      </c>
      <c r="C316" s="102" t="str">
        <f t="shared" si="89"/>
        <v>17 h à 19 h</v>
      </c>
      <c r="D316" s="22">
        <v>7</v>
      </c>
      <c r="E316" s="14">
        <v>0</v>
      </c>
      <c r="F316" s="14">
        <v>0</v>
      </c>
      <c r="G316" s="14">
        <v>0</v>
      </c>
      <c r="H316" s="14">
        <v>8</v>
      </c>
      <c r="I316" s="14">
        <v>0</v>
      </c>
      <c r="J316" s="14">
        <v>15</v>
      </c>
      <c r="K316" s="14">
        <v>15</v>
      </c>
      <c r="L316" s="14">
        <v>0</v>
      </c>
      <c r="M316" s="14">
        <v>7</v>
      </c>
      <c r="N316" s="14">
        <v>0</v>
      </c>
      <c r="O316" s="14">
        <v>0</v>
      </c>
    </row>
    <row r="317" spans="2:15" ht="14" customHeight="1" thickTop="1" thickBot="1" x14ac:dyDescent="0.2">
      <c r="B317" s="18">
        <v>6</v>
      </c>
      <c r="C317" s="102" t="str">
        <f t="shared" si="89"/>
        <v>19 h à 23 h</v>
      </c>
      <c r="D317" s="22">
        <v>7</v>
      </c>
      <c r="E317" s="14">
        <v>0</v>
      </c>
      <c r="F317" s="14">
        <v>0</v>
      </c>
      <c r="G317" s="14">
        <v>0</v>
      </c>
      <c r="H317" s="14">
        <v>8</v>
      </c>
      <c r="I317" s="14">
        <v>0</v>
      </c>
      <c r="J317" s="14">
        <v>15</v>
      </c>
      <c r="K317" s="14">
        <v>15</v>
      </c>
      <c r="L317" s="14">
        <v>0</v>
      </c>
      <c r="M317" s="14">
        <v>7</v>
      </c>
      <c r="N317" s="14">
        <v>0</v>
      </c>
      <c r="O317" s="14">
        <v>0</v>
      </c>
    </row>
    <row r="318" spans="2:15" ht="14" customHeight="1" thickTop="1" thickBot="1" x14ac:dyDescent="0.2">
      <c r="B318" s="18">
        <v>7</v>
      </c>
      <c r="C318" s="102" t="str">
        <f t="shared" si="89"/>
        <v>23 h à 6 h</v>
      </c>
      <c r="D318" s="14">
        <v>0</v>
      </c>
      <c r="E318" s="14">
        <v>0</v>
      </c>
      <c r="F318" s="14">
        <v>0</v>
      </c>
      <c r="G318" s="14">
        <v>0</v>
      </c>
      <c r="H318" s="14">
        <v>0</v>
      </c>
      <c r="I318" s="14">
        <v>0</v>
      </c>
      <c r="J318" s="14">
        <v>0</v>
      </c>
      <c r="K318" s="14">
        <v>0</v>
      </c>
      <c r="L318" s="14">
        <v>0</v>
      </c>
      <c r="M318" s="14">
        <v>0</v>
      </c>
      <c r="N318" s="14">
        <v>0</v>
      </c>
      <c r="O318" s="14">
        <v>0</v>
      </c>
    </row>
    <row r="319" spans="2:15" ht="14" customHeight="1" thickTop="1" thickBot="1" x14ac:dyDescent="0.2">
      <c r="B319" s="19"/>
      <c r="C319" s="21" t="str">
        <f t="shared" ref="C319" si="90">+C310</f>
        <v>Total</v>
      </c>
      <c r="D319" s="24">
        <f t="shared" ref="D319:M319" si="91">+D312+D313+D314+D315+D316+D317+D318</f>
        <v>35</v>
      </c>
      <c r="E319" s="24">
        <f t="shared" si="91"/>
        <v>0</v>
      </c>
      <c r="F319" s="24">
        <f t="shared" si="91"/>
        <v>0</v>
      </c>
      <c r="G319" s="24">
        <f t="shared" si="91"/>
        <v>0</v>
      </c>
      <c r="H319" s="24">
        <f t="shared" si="91"/>
        <v>40</v>
      </c>
      <c r="I319" s="24">
        <f t="shared" si="91"/>
        <v>0</v>
      </c>
      <c r="J319" s="24">
        <f t="shared" si="91"/>
        <v>75</v>
      </c>
      <c r="K319" s="24">
        <f t="shared" si="91"/>
        <v>75</v>
      </c>
      <c r="L319" s="24">
        <f t="shared" si="91"/>
        <v>0</v>
      </c>
      <c r="M319" s="24">
        <f t="shared" si="91"/>
        <v>35</v>
      </c>
      <c r="N319" s="24">
        <f>+N312+N313+N314+N315+N316+N317+N318</f>
        <v>0</v>
      </c>
      <c r="O319" s="24">
        <f>+O312+O313+O314+O315+O316+O317+O318</f>
        <v>0</v>
      </c>
    </row>
    <row r="320" spans="2:15" ht="14" customHeight="1" thickTop="1" thickBot="1" x14ac:dyDescent="0.2">
      <c r="B320" s="124" t="s">
        <v>2</v>
      </c>
      <c r="C320" s="125" t="str">
        <f>+'Calendrier 2021'!C43</f>
        <v>Dimanche</v>
      </c>
      <c r="D320" s="77">
        <f>+'Calendrier 2021'!D43</f>
        <v>44227</v>
      </c>
      <c r="E320" s="77" t="s">
        <v>2</v>
      </c>
      <c r="F320" s="77" t="s">
        <v>2</v>
      </c>
      <c r="G320" s="77" t="s">
        <v>2</v>
      </c>
      <c r="H320" s="77">
        <f>'Calendrier 2021'!H43</f>
        <v>44346</v>
      </c>
      <c r="I320" s="77" t="s">
        <v>2</v>
      </c>
      <c r="J320" s="77" t="s">
        <v>2</v>
      </c>
      <c r="K320" s="77">
        <f>'Calendrier 2021'!K43</f>
        <v>44437</v>
      </c>
      <c r="L320" s="77" t="s">
        <v>2</v>
      </c>
      <c r="M320" s="77">
        <f>+'Calendrier 2021'!M43</f>
        <v>44500</v>
      </c>
      <c r="N320" s="77" t="s">
        <v>2</v>
      </c>
      <c r="O320" s="78" t="s">
        <v>2</v>
      </c>
    </row>
    <row r="321" spans="2:15" ht="14" customHeight="1" thickTop="1" thickBot="1" x14ac:dyDescent="0.2">
      <c r="B321" s="121">
        <v>1</v>
      </c>
      <c r="C321" s="100" t="str">
        <f t="shared" ref="C321:C327" si="92">C312</f>
        <v>6 h à 9 h 30</v>
      </c>
      <c r="D321" s="12">
        <v>0</v>
      </c>
      <c r="E321" s="12">
        <v>0</v>
      </c>
      <c r="F321" s="12">
        <v>0</v>
      </c>
      <c r="G321" s="12">
        <v>0</v>
      </c>
      <c r="H321" s="12">
        <v>0</v>
      </c>
      <c r="I321" s="12">
        <v>0</v>
      </c>
      <c r="J321" s="12">
        <v>0</v>
      </c>
      <c r="K321" s="12">
        <v>0</v>
      </c>
      <c r="L321" s="12">
        <v>0</v>
      </c>
      <c r="M321" s="12">
        <v>0</v>
      </c>
      <c r="N321" s="12">
        <v>0</v>
      </c>
      <c r="O321" s="12">
        <v>0</v>
      </c>
    </row>
    <row r="322" spans="2:15" ht="14" customHeight="1" thickTop="1" thickBot="1" x14ac:dyDescent="0.2">
      <c r="B322" s="18">
        <v>2</v>
      </c>
      <c r="C322" s="102" t="str">
        <f t="shared" si="92"/>
        <v>9 h 30 à 11 h 30</v>
      </c>
      <c r="D322" s="387">
        <v>7</v>
      </c>
      <c r="E322" s="14">
        <v>0</v>
      </c>
      <c r="F322" s="14">
        <v>0</v>
      </c>
      <c r="G322" s="14">
        <v>0</v>
      </c>
      <c r="H322" s="14">
        <v>8</v>
      </c>
      <c r="I322" s="14">
        <v>0</v>
      </c>
      <c r="J322" s="14">
        <v>0</v>
      </c>
      <c r="K322" s="14">
        <v>15</v>
      </c>
      <c r="L322" s="14">
        <v>0</v>
      </c>
      <c r="M322" s="14">
        <v>7</v>
      </c>
      <c r="N322" s="14">
        <v>0</v>
      </c>
      <c r="O322" s="14">
        <v>0</v>
      </c>
    </row>
    <row r="323" spans="2:15" ht="14" customHeight="1" thickTop="1" thickBot="1" x14ac:dyDescent="0.2">
      <c r="B323" s="18">
        <v>3</v>
      </c>
      <c r="C323" s="102" t="str">
        <f t="shared" si="92"/>
        <v>11 h 30 à 14 h 30</v>
      </c>
      <c r="D323" s="22">
        <v>7</v>
      </c>
      <c r="E323" s="14">
        <v>0</v>
      </c>
      <c r="F323" s="14">
        <v>0</v>
      </c>
      <c r="G323" s="14">
        <v>0</v>
      </c>
      <c r="H323" s="14">
        <v>8</v>
      </c>
      <c r="I323" s="14">
        <v>0</v>
      </c>
      <c r="J323" s="14">
        <v>0</v>
      </c>
      <c r="K323" s="14">
        <v>15</v>
      </c>
      <c r="L323" s="14">
        <v>0</v>
      </c>
      <c r="M323" s="14">
        <v>7</v>
      </c>
      <c r="N323" s="14">
        <v>0</v>
      </c>
      <c r="O323" s="14">
        <v>0</v>
      </c>
    </row>
    <row r="324" spans="2:15" ht="14" customHeight="1" thickTop="1" thickBot="1" x14ac:dyDescent="0.2">
      <c r="B324" s="18">
        <v>4</v>
      </c>
      <c r="C324" s="102" t="str">
        <f t="shared" si="92"/>
        <v>14 h 30 à 17 h</v>
      </c>
      <c r="D324" s="22">
        <v>7</v>
      </c>
      <c r="E324" s="14">
        <v>0</v>
      </c>
      <c r="F324" s="14">
        <v>0</v>
      </c>
      <c r="G324" s="14">
        <v>0</v>
      </c>
      <c r="H324" s="14">
        <v>8</v>
      </c>
      <c r="I324" s="14">
        <v>0</v>
      </c>
      <c r="J324" s="14">
        <v>0</v>
      </c>
      <c r="K324" s="14">
        <v>15</v>
      </c>
      <c r="L324" s="14">
        <v>0</v>
      </c>
      <c r="M324" s="14">
        <v>7</v>
      </c>
      <c r="N324" s="14">
        <v>0</v>
      </c>
      <c r="O324" s="14">
        <v>0</v>
      </c>
    </row>
    <row r="325" spans="2:15" ht="14" customHeight="1" thickTop="1" thickBot="1" x14ac:dyDescent="0.2">
      <c r="B325" s="18">
        <v>5</v>
      </c>
      <c r="C325" s="102" t="str">
        <f t="shared" si="92"/>
        <v>17 h à 19 h</v>
      </c>
      <c r="D325" s="22">
        <v>7</v>
      </c>
      <c r="E325" s="14">
        <v>0</v>
      </c>
      <c r="F325" s="14">
        <v>0</v>
      </c>
      <c r="G325" s="14">
        <v>0</v>
      </c>
      <c r="H325" s="14">
        <v>8</v>
      </c>
      <c r="I325" s="14">
        <v>0</v>
      </c>
      <c r="J325" s="14">
        <v>0</v>
      </c>
      <c r="K325" s="14">
        <v>15</v>
      </c>
      <c r="L325" s="14">
        <v>0</v>
      </c>
      <c r="M325" s="14">
        <v>7</v>
      </c>
      <c r="N325" s="14">
        <v>0</v>
      </c>
      <c r="O325" s="14">
        <v>0</v>
      </c>
    </row>
    <row r="326" spans="2:15" ht="14" customHeight="1" thickTop="1" thickBot="1" x14ac:dyDescent="0.2">
      <c r="B326" s="18">
        <v>6</v>
      </c>
      <c r="C326" s="102" t="str">
        <f t="shared" si="92"/>
        <v>19 h à 23 h</v>
      </c>
      <c r="D326" s="22">
        <v>7</v>
      </c>
      <c r="E326" s="14">
        <v>0</v>
      </c>
      <c r="F326" s="14">
        <v>0</v>
      </c>
      <c r="G326" s="14">
        <v>0</v>
      </c>
      <c r="H326" s="14">
        <v>8</v>
      </c>
      <c r="I326" s="14">
        <v>0</v>
      </c>
      <c r="J326" s="14">
        <v>0</v>
      </c>
      <c r="K326" s="14">
        <v>15</v>
      </c>
      <c r="L326" s="14">
        <v>0</v>
      </c>
      <c r="M326" s="14">
        <v>7</v>
      </c>
      <c r="N326" s="14">
        <v>0</v>
      </c>
      <c r="O326" s="14">
        <v>0</v>
      </c>
    </row>
    <row r="327" spans="2:15" ht="14" customHeight="1" thickTop="1" thickBot="1" x14ac:dyDescent="0.2">
      <c r="B327" s="18">
        <v>7</v>
      </c>
      <c r="C327" s="102" t="str">
        <f t="shared" si="92"/>
        <v>23 h à 6 h</v>
      </c>
      <c r="D327" s="14">
        <v>0</v>
      </c>
      <c r="E327" s="14">
        <v>0</v>
      </c>
      <c r="F327" s="14">
        <v>0</v>
      </c>
      <c r="G327" s="14">
        <v>0</v>
      </c>
      <c r="H327" s="14">
        <v>0</v>
      </c>
      <c r="I327" s="14">
        <v>0</v>
      </c>
      <c r="J327" s="14">
        <v>0</v>
      </c>
      <c r="K327" s="14">
        <v>0</v>
      </c>
      <c r="L327" s="14">
        <v>0</v>
      </c>
      <c r="M327" s="14">
        <v>0</v>
      </c>
      <c r="N327" s="14">
        <v>0</v>
      </c>
      <c r="O327" s="14">
        <v>0</v>
      </c>
    </row>
    <row r="328" spans="2:15" ht="14" customHeight="1" thickTop="1" thickBot="1" x14ac:dyDescent="0.2">
      <c r="B328" s="18"/>
      <c r="C328" s="16" t="str">
        <f t="shared" ref="C328" si="93">+C319</f>
        <v>Total</v>
      </c>
      <c r="D328" s="24">
        <f t="shared" ref="D328:L328" si="94">+D321+D322+D323+D324+D325+D326+D327</f>
        <v>35</v>
      </c>
      <c r="E328" s="24">
        <f t="shared" si="94"/>
        <v>0</v>
      </c>
      <c r="F328" s="24">
        <f t="shared" si="94"/>
        <v>0</v>
      </c>
      <c r="G328" s="24">
        <f t="shared" si="94"/>
        <v>0</v>
      </c>
      <c r="H328" s="24">
        <f t="shared" si="94"/>
        <v>40</v>
      </c>
      <c r="I328" s="24">
        <f t="shared" si="94"/>
        <v>0</v>
      </c>
      <c r="J328" s="24">
        <f t="shared" si="94"/>
        <v>0</v>
      </c>
      <c r="K328" s="24">
        <f t="shared" si="94"/>
        <v>75</v>
      </c>
      <c r="L328" s="24">
        <f t="shared" si="94"/>
        <v>0</v>
      </c>
      <c r="M328" s="24">
        <f>+M321+M322+M323+M324+M325+M326+M327</f>
        <v>35</v>
      </c>
      <c r="N328" s="24">
        <f>+N321+N322+N323+N324+N325+N326+N327</f>
        <v>0</v>
      </c>
      <c r="O328" s="24">
        <f>+O321+O322+O323+O324+O325+O326+O327</f>
        <v>0</v>
      </c>
    </row>
    <row r="329" spans="2:15" ht="14" customHeight="1" thickTop="1" thickBot="1" x14ac:dyDescent="0.2">
      <c r="B329" s="474" t="s">
        <v>21</v>
      </c>
      <c r="C329" s="477"/>
      <c r="D329" s="477"/>
      <c r="E329" s="477"/>
      <c r="F329" s="477"/>
      <c r="G329" s="477"/>
      <c r="H329" s="477"/>
      <c r="I329" s="477"/>
      <c r="J329" s="477"/>
      <c r="K329" s="477"/>
      <c r="L329" s="477"/>
      <c r="M329" s="477"/>
      <c r="N329" s="477"/>
      <c r="O329" s="478"/>
    </row>
    <row r="330" spans="2:15" ht="14" customHeight="1" thickTop="1" thickBot="1" x14ac:dyDescent="0.2">
      <c r="B330" s="128">
        <f>+'Calendrier 2021'!B44</f>
        <v>6</v>
      </c>
      <c r="C330" s="129" t="str">
        <f>+'Calendrier 2021'!C44</f>
        <v>Lundi</v>
      </c>
      <c r="D330" s="160" t="s">
        <v>2</v>
      </c>
      <c r="E330" s="130" t="s">
        <v>2</v>
      </c>
      <c r="F330" s="130" t="s">
        <v>2</v>
      </c>
      <c r="G330" s="130" t="s">
        <v>2</v>
      </c>
      <c r="H330" s="130">
        <f>'Calendrier 2021'!H44</f>
        <v>44347</v>
      </c>
      <c r="I330" s="130" t="s">
        <v>2</v>
      </c>
      <c r="J330" s="130" t="s">
        <v>2</v>
      </c>
      <c r="K330" s="130">
        <f>'Calendrier 2021'!K44</f>
        <v>44438</v>
      </c>
      <c r="L330" s="130" t="s">
        <v>2</v>
      </c>
      <c r="M330" s="130" t="s">
        <v>2</v>
      </c>
      <c r="N330" s="130" t="s">
        <v>2</v>
      </c>
      <c r="O330" s="131" t="s">
        <v>2</v>
      </c>
    </row>
    <row r="331" spans="2:15" ht="14" customHeight="1" thickTop="1" x14ac:dyDescent="0.15">
      <c r="B331" s="11">
        <v>1</v>
      </c>
      <c r="C331" s="100" t="str">
        <f t="shared" ref="C331:C337" si="95">C321</f>
        <v>6 h à 9 h 30</v>
      </c>
      <c r="D331" s="12">
        <v>0</v>
      </c>
      <c r="E331" s="12">
        <v>0</v>
      </c>
      <c r="F331" s="12">
        <v>0</v>
      </c>
      <c r="G331" s="12">
        <v>0</v>
      </c>
      <c r="H331" s="12">
        <v>0</v>
      </c>
      <c r="I331" s="12">
        <v>0</v>
      </c>
      <c r="J331" s="12">
        <v>0</v>
      </c>
      <c r="K331" s="12">
        <v>0</v>
      </c>
      <c r="L331" s="12">
        <v>0</v>
      </c>
      <c r="M331" s="12">
        <v>0</v>
      </c>
      <c r="N331" s="12">
        <v>0</v>
      </c>
      <c r="O331" s="12">
        <v>0</v>
      </c>
    </row>
    <row r="332" spans="2:15" ht="14" customHeight="1" x14ac:dyDescent="0.15">
      <c r="B332" s="13">
        <v>2</v>
      </c>
      <c r="C332" s="102" t="str">
        <f t="shared" si="95"/>
        <v>9 h 30 à 11 h 30</v>
      </c>
      <c r="D332" s="14">
        <v>0</v>
      </c>
      <c r="E332" s="14">
        <v>0</v>
      </c>
      <c r="F332" s="14">
        <v>0</v>
      </c>
      <c r="G332" s="14">
        <v>0</v>
      </c>
      <c r="H332" s="14">
        <v>8</v>
      </c>
      <c r="I332" s="14">
        <v>0</v>
      </c>
      <c r="J332" s="14">
        <v>0</v>
      </c>
      <c r="K332" s="14">
        <v>15</v>
      </c>
      <c r="L332" s="14">
        <v>0</v>
      </c>
      <c r="M332" s="14">
        <v>0</v>
      </c>
      <c r="N332" s="14">
        <v>0</v>
      </c>
      <c r="O332" s="14">
        <v>0</v>
      </c>
    </row>
    <row r="333" spans="2:15" ht="14" customHeight="1" x14ac:dyDescent="0.15">
      <c r="B333" s="13">
        <v>3</v>
      </c>
      <c r="C333" s="102" t="str">
        <f t="shared" si="95"/>
        <v>11 h 30 à 14 h 30</v>
      </c>
      <c r="D333" s="14">
        <v>0</v>
      </c>
      <c r="E333" s="14">
        <v>0</v>
      </c>
      <c r="F333" s="14">
        <v>0</v>
      </c>
      <c r="G333" s="14">
        <v>0</v>
      </c>
      <c r="H333" s="14">
        <v>8</v>
      </c>
      <c r="I333" s="14">
        <v>0</v>
      </c>
      <c r="J333" s="14">
        <v>0</v>
      </c>
      <c r="K333" s="14">
        <v>15</v>
      </c>
      <c r="L333" s="14">
        <v>0</v>
      </c>
      <c r="M333" s="14">
        <v>0</v>
      </c>
      <c r="N333" s="14">
        <v>0</v>
      </c>
      <c r="O333" s="14">
        <v>0</v>
      </c>
    </row>
    <row r="334" spans="2:15" ht="14" customHeight="1" x14ac:dyDescent="0.15">
      <c r="B334" s="13">
        <v>4</v>
      </c>
      <c r="C334" s="102" t="str">
        <f t="shared" si="95"/>
        <v>14 h 30 à 17 h</v>
      </c>
      <c r="D334" s="14">
        <v>0</v>
      </c>
      <c r="E334" s="14">
        <v>0</v>
      </c>
      <c r="F334" s="14">
        <v>0</v>
      </c>
      <c r="G334" s="14">
        <v>0</v>
      </c>
      <c r="H334" s="14">
        <v>8</v>
      </c>
      <c r="I334" s="14">
        <v>0</v>
      </c>
      <c r="J334" s="14">
        <v>0</v>
      </c>
      <c r="K334" s="14">
        <v>15</v>
      </c>
      <c r="L334" s="14">
        <v>0</v>
      </c>
      <c r="M334" s="14">
        <v>0</v>
      </c>
      <c r="N334" s="14">
        <v>0</v>
      </c>
      <c r="O334" s="14">
        <v>0</v>
      </c>
    </row>
    <row r="335" spans="2:15" ht="14" customHeight="1" x14ac:dyDescent="0.15">
      <c r="B335" s="13">
        <v>5</v>
      </c>
      <c r="C335" s="102" t="str">
        <f t="shared" si="95"/>
        <v>17 h à 19 h</v>
      </c>
      <c r="D335" s="14">
        <v>0</v>
      </c>
      <c r="E335" s="14">
        <v>0</v>
      </c>
      <c r="F335" s="14">
        <v>0</v>
      </c>
      <c r="G335" s="14">
        <v>0</v>
      </c>
      <c r="H335" s="14">
        <v>8</v>
      </c>
      <c r="I335" s="14">
        <v>0</v>
      </c>
      <c r="J335" s="14">
        <v>0</v>
      </c>
      <c r="K335" s="14">
        <v>15</v>
      </c>
      <c r="L335" s="14">
        <v>0</v>
      </c>
      <c r="M335" s="14">
        <v>0</v>
      </c>
      <c r="N335" s="14">
        <v>0</v>
      </c>
      <c r="O335" s="14">
        <v>0</v>
      </c>
    </row>
    <row r="336" spans="2:15" ht="14" customHeight="1" x14ac:dyDescent="0.15">
      <c r="B336" s="13">
        <v>6</v>
      </c>
      <c r="C336" s="102" t="str">
        <f t="shared" si="95"/>
        <v>19 h à 23 h</v>
      </c>
      <c r="D336" s="14">
        <v>0</v>
      </c>
      <c r="E336" s="14">
        <v>0</v>
      </c>
      <c r="F336" s="14">
        <v>0</v>
      </c>
      <c r="G336" s="14">
        <v>0</v>
      </c>
      <c r="H336" s="14">
        <v>8</v>
      </c>
      <c r="I336" s="14">
        <v>0</v>
      </c>
      <c r="J336" s="14">
        <v>0</v>
      </c>
      <c r="K336" s="14">
        <v>15</v>
      </c>
      <c r="L336" s="14">
        <v>0</v>
      </c>
      <c r="M336" s="14">
        <v>0</v>
      </c>
      <c r="N336" s="14">
        <v>0</v>
      </c>
      <c r="O336" s="14">
        <v>0</v>
      </c>
    </row>
    <row r="337" spans="2:15" ht="14" customHeight="1" x14ac:dyDescent="0.15">
      <c r="B337" s="13">
        <v>7</v>
      </c>
      <c r="C337" s="102" t="str">
        <f t="shared" si="95"/>
        <v>23 h à 6 h</v>
      </c>
      <c r="D337" s="14">
        <v>0</v>
      </c>
      <c r="E337" s="14">
        <v>0</v>
      </c>
      <c r="F337" s="14">
        <v>0</v>
      </c>
      <c r="G337" s="14">
        <v>0</v>
      </c>
      <c r="H337" s="14">
        <v>0</v>
      </c>
      <c r="I337" s="14">
        <v>0</v>
      </c>
      <c r="J337" s="14">
        <v>0</v>
      </c>
      <c r="K337" s="14">
        <v>0</v>
      </c>
      <c r="L337" s="14">
        <v>0</v>
      </c>
      <c r="M337" s="14">
        <v>0</v>
      </c>
      <c r="N337" s="14">
        <v>0</v>
      </c>
      <c r="O337" s="14">
        <v>0</v>
      </c>
    </row>
    <row r="338" spans="2:15" ht="14" customHeight="1" thickBot="1" x14ac:dyDescent="0.2">
      <c r="B338" s="15"/>
      <c r="C338" s="16" t="str">
        <f>+C328</f>
        <v>Total</v>
      </c>
      <c r="D338" s="17">
        <f>+D331+D332+D333+D334+D335+D336+D337</f>
        <v>0</v>
      </c>
      <c r="E338" s="17">
        <f>+E331+E332+E333+E334+E335+E336+E337</f>
        <v>0</v>
      </c>
      <c r="F338" s="24">
        <f t="shared" ref="F338:M338" si="96">+F331+F332+F333+F334+F335+F336+F337</f>
        <v>0</v>
      </c>
      <c r="G338" s="24">
        <f t="shared" si="96"/>
        <v>0</v>
      </c>
      <c r="H338" s="24">
        <f t="shared" si="96"/>
        <v>40</v>
      </c>
      <c r="I338" s="24">
        <f t="shared" si="96"/>
        <v>0</v>
      </c>
      <c r="J338" s="17">
        <f t="shared" si="96"/>
        <v>0</v>
      </c>
      <c r="K338" s="24">
        <f t="shared" si="96"/>
        <v>75</v>
      </c>
      <c r="L338" s="24">
        <f t="shared" si="96"/>
        <v>0</v>
      </c>
      <c r="M338" s="24">
        <f t="shared" si="96"/>
        <v>0</v>
      </c>
      <c r="N338" s="24">
        <f>+N331+N332+N333+N334+N335+N336+N337</f>
        <v>0</v>
      </c>
      <c r="O338" s="24">
        <f>+O331+O332+O333+O334+O335+O336+O337</f>
        <v>0</v>
      </c>
    </row>
    <row r="339" spans="2:15" ht="14" customHeight="1" thickTop="1" thickBot="1" x14ac:dyDescent="0.2">
      <c r="B339" s="124" t="s">
        <v>2</v>
      </c>
      <c r="C339" s="125" t="str">
        <f>+'Calendrier 2021'!C45</f>
        <v>Mardi</v>
      </c>
      <c r="D339" s="77" t="s">
        <v>2</v>
      </c>
      <c r="E339" s="77" t="s">
        <v>2</v>
      </c>
      <c r="F339" s="77" t="s">
        <v>2</v>
      </c>
      <c r="G339" s="77" t="s">
        <v>2</v>
      </c>
      <c r="H339" s="77" t="s">
        <v>2</v>
      </c>
      <c r="I339" s="77" t="s">
        <v>2</v>
      </c>
      <c r="J339" s="77" t="s">
        <v>2</v>
      </c>
      <c r="K339" s="77">
        <f>'Calendrier 2021'!K45</f>
        <v>44439</v>
      </c>
      <c r="L339" s="77" t="s">
        <v>2</v>
      </c>
      <c r="M339" s="77" t="s">
        <v>2</v>
      </c>
      <c r="N339" s="77" t="s">
        <v>2</v>
      </c>
      <c r="O339" s="78" t="s">
        <v>2</v>
      </c>
    </row>
    <row r="340" spans="2:15" ht="14" customHeight="1" thickTop="1" thickBot="1" x14ac:dyDescent="0.2">
      <c r="B340" s="18">
        <v>1</v>
      </c>
      <c r="C340" s="100" t="str">
        <f t="shared" ref="C340:C346" si="97">C331</f>
        <v>6 h à 9 h 30</v>
      </c>
      <c r="D340" s="12">
        <v>0</v>
      </c>
      <c r="E340" s="12">
        <v>0</v>
      </c>
      <c r="F340" s="12">
        <v>0</v>
      </c>
      <c r="G340" s="12">
        <v>0</v>
      </c>
      <c r="H340" s="12">
        <v>0</v>
      </c>
      <c r="I340" s="12">
        <v>0</v>
      </c>
      <c r="J340" s="12">
        <v>0</v>
      </c>
      <c r="K340" s="12">
        <v>0</v>
      </c>
      <c r="L340" s="12">
        <v>0</v>
      </c>
      <c r="M340" s="12">
        <v>0</v>
      </c>
      <c r="N340" s="12">
        <v>0</v>
      </c>
      <c r="O340" s="12">
        <v>0</v>
      </c>
    </row>
    <row r="341" spans="2:15" ht="14" customHeight="1" thickTop="1" thickBot="1" x14ac:dyDescent="0.2">
      <c r="B341" s="121">
        <v>2</v>
      </c>
      <c r="C341" s="102" t="str">
        <f t="shared" si="97"/>
        <v>9 h 30 à 11 h 30</v>
      </c>
      <c r="D341" s="14">
        <v>0</v>
      </c>
      <c r="E341" s="14">
        <v>0</v>
      </c>
      <c r="F341" s="14">
        <v>0</v>
      </c>
      <c r="G341" s="14">
        <v>0</v>
      </c>
      <c r="H341" s="14">
        <v>0</v>
      </c>
      <c r="I341" s="14">
        <v>0</v>
      </c>
      <c r="J341" s="14">
        <v>0</v>
      </c>
      <c r="K341" s="14">
        <v>15</v>
      </c>
      <c r="L341" s="14">
        <v>0</v>
      </c>
      <c r="M341" s="14">
        <v>0</v>
      </c>
      <c r="N341" s="14">
        <v>0</v>
      </c>
      <c r="O341" s="14">
        <v>0</v>
      </c>
    </row>
    <row r="342" spans="2:15" ht="14" customHeight="1" thickTop="1" thickBot="1" x14ac:dyDescent="0.2">
      <c r="B342" s="121">
        <v>3</v>
      </c>
      <c r="C342" s="102" t="str">
        <f t="shared" si="97"/>
        <v>11 h 30 à 14 h 30</v>
      </c>
      <c r="D342" s="14">
        <v>0</v>
      </c>
      <c r="E342" s="14">
        <v>0</v>
      </c>
      <c r="F342" s="14">
        <v>0</v>
      </c>
      <c r="G342" s="14">
        <v>0</v>
      </c>
      <c r="H342" s="14">
        <v>0</v>
      </c>
      <c r="I342" s="14">
        <v>0</v>
      </c>
      <c r="J342" s="14">
        <v>0</v>
      </c>
      <c r="K342" s="14">
        <v>15</v>
      </c>
      <c r="L342" s="14">
        <v>0</v>
      </c>
      <c r="M342" s="14">
        <v>0</v>
      </c>
      <c r="N342" s="14">
        <v>0</v>
      </c>
      <c r="O342" s="14">
        <v>0</v>
      </c>
    </row>
    <row r="343" spans="2:15" ht="14" customHeight="1" thickTop="1" thickBot="1" x14ac:dyDescent="0.2">
      <c r="B343" s="121">
        <v>4</v>
      </c>
      <c r="C343" s="102" t="str">
        <f t="shared" si="97"/>
        <v>14 h 30 à 17 h</v>
      </c>
      <c r="D343" s="14">
        <v>0</v>
      </c>
      <c r="E343" s="14">
        <v>0</v>
      </c>
      <c r="F343" s="14">
        <v>0</v>
      </c>
      <c r="G343" s="14">
        <v>0</v>
      </c>
      <c r="H343" s="14">
        <v>0</v>
      </c>
      <c r="I343" s="14">
        <v>0</v>
      </c>
      <c r="J343" s="14">
        <v>0</v>
      </c>
      <c r="K343" s="14">
        <v>15</v>
      </c>
      <c r="L343" s="14">
        <v>0</v>
      </c>
      <c r="M343" s="14">
        <v>0</v>
      </c>
      <c r="N343" s="14">
        <v>0</v>
      </c>
      <c r="O343" s="14">
        <v>0</v>
      </c>
    </row>
    <row r="344" spans="2:15" ht="14" customHeight="1" thickTop="1" thickBot="1" x14ac:dyDescent="0.2">
      <c r="B344" s="121">
        <v>5</v>
      </c>
      <c r="C344" s="102" t="str">
        <f t="shared" si="97"/>
        <v>17 h à 19 h</v>
      </c>
      <c r="D344" s="14">
        <v>0</v>
      </c>
      <c r="E344" s="14">
        <v>0</v>
      </c>
      <c r="F344" s="14">
        <v>0</v>
      </c>
      <c r="G344" s="14">
        <v>0</v>
      </c>
      <c r="H344" s="14">
        <v>0</v>
      </c>
      <c r="I344" s="14">
        <v>0</v>
      </c>
      <c r="J344" s="14">
        <v>0</v>
      </c>
      <c r="K344" s="14">
        <v>15</v>
      </c>
      <c r="L344" s="14">
        <v>0</v>
      </c>
      <c r="M344" s="14">
        <v>0</v>
      </c>
      <c r="N344" s="14">
        <v>0</v>
      </c>
      <c r="O344" s="14">
        <v>0</v>
      </c>
    </row>
    <row r="345" spans="2:15" ht="14" customHeight="1" thickTop="1" thickBot="1" x14ac:dyDescent="0.2">
      <c r="B345" s="121">
        <v>6</v>
      </c>
      <c r="C345" s="102" t="str">
        <f t="shared" si="97"/>
        <v>19 h à 23 h</v>
      </c>
      <c r="D345" s="14">
        <v>0</v>
      </c>
      <c r="E345" s="14">
        <v>0</v>
      </c>
      <c r="F345" s="14">
        <v>0</v>
      </c>
      <c r="G345" s="14">
        <v>0</v>
      </c>
      <c r="H345" s="14">
        <v>0</v>
      </c>
      <c r="I345" s="14">
        <v>0</v>
      </c>
      <c r="J345" s="14">
        <v>0</v>
      </c>
      <c r="K345" s="14">
        <v>15</v>
      </c>
      <c r="L345" s="14">
        <v>0</v>
      </c>
      <c r="M345" s="14">
        <v>0</v>
      </c>
      <c r="N345" s="14">
        <v>0</v>
      </c>
      <c r="O345" s="14">
        <v>0</v>
      </c>
    </row>
    <row r="346" spans="2:15" ht="14" customHeight="1" thickTop="1" thickBot="1" x14ac:dyDescent="0.2">
      <c r="B346" s="121">
        <v>7</v>
      </c>
      <c r="C346" s="102" t="str">
        <f t="shared" si="97"/>
        <v>23 h à 6 h</v>
      </c>
      <c r="D346" s="14">
        <v>0</v>
      </c>
      <c r="E346" s="14">
        <v>0</v>
      </c>
      <c r="F346" s="14">
        <v>0</v>
      </c>
      <c r="G346" s="14">
        <v>0</v>
      </c>
      <c r="H346" s="14">
        <v>0</v>
      </c>
      <c r="I346" s="14">
        <v>0</v>
      </c>
      <c r="J346" s="14">
        <v>0</v>
      </c>
      <c r="K346" s="14">
        <v>0</v>
      </c>
      <c r="L346" s="14">
        <v>0</v>
      </c>
      <c r="M346" s="14">
        <v>0</v>
      </c>
      <c r="N346" s="14">
        <v>0</v>
      </c>
      <c r="O346" s="14">
        <v>0</v>
      </c>
    </row>
    <row r="347" spans="2:15" ht="14" customHeight="1" thickTop="1" thickBot="1" x14ac:dyDescent="0.2">
      <c r="B347" s="19"/>
      <c r="C347" s="21" t="str">
        <f t="shared" ref="C347" si="98">+C338</f>
        <v>Total</v>
      </c>
      <c r="D347" s="17">
        <f>+D340+D341+D342+D343+D344+D345+D346</f>
        <v>0</v>
      </c>
      <c r="E347" s="17">
        <f>+E340+E341+E342+E343+E344+E345+E346</f>
        <v>0</v>
      </c>
      <c r="F347" s="24">
        <f t="shared" ref="F347:M347" si="99">+F340+F341+F342+F343+F344+F345+F346</f>
        <v>0</v>
      </c>
      <c r="G347" s="24">
        <f t="shared" si="99"/>
        <v>0</v>
      </c>
      <c r="H347" s="24">
        <f t="shared" si="99"/>
        <v>0</v>
      </c>
      <c r="I347" s="24">
        <f t="shared" si="99"/>
        <v>0</v>
      </c>
      <c r="J347" s="24">
        <f t="shared" si="99"/>
        <v>0</v>
      </c>
      <c r="K347" s="24">
        <f t="shared" si="99"/>
        <v>75</v>
      </c>
      <c r="L347" s="24">
        <f t="shared" si="99"/>
        <v>0</v>
      </c>
      <c r="M347" s="17">
        <f t="shared" si="99"/>
        <v>0</v>
      </c>
      <c r="N347" s="24">
        <f>+N340+N341+N342+N343+N344+N345+N346</f>
        <v>0</v>
      </c>
      <c r="O347" s="24">
        <f>+O340+O341+O342+O343+O344+O345+O346</f>
        <v>0</v>
      </c>
    </row>
    <row r="348" spans="2:15" ht="14" customHeight="1" thickTop="1" thickBot="1" x14ac:dyDescent="0.2">
      <c r="B348" s="124" t="s">
        <v>2</v>
      </c>
      <c r="C348" s="125" t="str">
        <f>+'Calendrier 2021'!C46</f>
        <v>Mercredi</v>
      </c>
      <c r="D348" s="80" t="s">
        <v>2</v>
      </c>
      <c r="E348" s="80" t="s">
        <v>2</v>
      </c>
      <c r="F348" s="80" t="s">
        <v>2</v>
      </c>
      <c r="G348" s="80" t="s">
        <v>2</v>
      </c>
      <c r="H348" s="80" t="s">
        <v>2</v>
      </c>
      <c r="I348" s="80" t="s">
        <v>2</v>
      </c>
      <c r="J348" s="80" t="s">
        <v>2</v>
      </c>
      <c r="K348" s="80" t="s">
        <v>2</v>
      </c>
      <c r="L348" s="80" t="s">
        <v>2</v>
      </c>
      <c r="M348" s="80" t="s">
        <v>2</v>
      </c>
      <c r="N348" s="80" t="s">
        <v>2</v>
      </c>
      <c r="O348" s="81" t="s">
        <v>2</v>
      </c>
    </row>
    <row r="349" spans="2:15" ht="14" customHeight="1" thickTop="1" thickBot="1" x14ac:dyDescent="0.2">
      <c r="B349" s="18">
        <v>1</v>
      </c>
      <c r="C349" s="100" t="str">
        <f t="shared" ref="C349:C355" si="100">C340</f>
        <v>6 h à 9 h 30</v>
      </c>
      <c r="D349" s="12">
        <v>0</v>
      </c>
      <c r="E349" s="12">
        <v>0</v>
      </c>
      <c r="F349" s="12">
        <v>0</v>
      </c>
      <c r="G349" s="12">
        <v>0</v>
      </c>
      <c r="H349" s="12">
        <v>0</v>
      </c>
      <c r="I349" s="12">
        <v>0</v>
      </c>
      <c r="J349" s="12">
        <v>0</v>
      </c>
      <c r="K349" s="12">
        <v>0</v>
      </c>
      <c r="L349" s="12">
        <v>0</v>
      </c>
      <c r="M349" s="12">
        <v>0</v>
      </c>
      <c r="N349" s="12">
        <v>0</v>
      </c>
      <c r="O349" s="12">
        <v>0</v>
      </c>
    </row>
    <row r="350" spans="2:15" ht="14" customHeight="1" thickTop="1" thickBot="1" x14ac:dyDescent="0.2">
      <c r="B350" s="121">
        <v>2</v>
      </c>
      <c r="C350" s="102" t="str">
        <f t="shared" si="100"/>
        <v>9 h 30 à 11 h 30</v>
      </c>
      <c r="D350" s="14">
        <v>0</v>
      </c>
      <c r="E350" s="14">
        <v>0</v>
      </c>
      <c r="F350" s="14">
        <v>0</v>
      </c>
      <c r="G350" s="14">
        <v>0</v>
      </c>
      <c r="H350" s="14">
        <v>0</v>
      </c>
      <c r="I350" s="14">
        <v>0</v>
      </c>
      <c r="J350" s="14">
        <v>0</v>
      </c>
      <c r="K350" s="14">
        <v>0</v>
      </c>
      <c r="L350" s="14">
        <v>0</v>
      </c>
      <c r="M350" s="14">
        <v>0</v>
      </c>
      <c r="N350" s="14">
        <v>0</v>
      </c>
      <c r="O350" s="14">
        <v>0</v>
      </c>
    </row>
    <row r="351" spans="2:15" ht="14" customHeight="1" thickTop="1" thickBot="1" x14ac:dyDescent="0.2">
      <c r="B351" s="121">
        <v>3</v>
      </c>
      <c r="C351" s="102" t="str">
        <f t="shared" si="100"/>
        <v>11 h 30 à 14 h 30</v>
      </c>
      <c r="D351" s="14">
        <v>0</v>
      </c>
      <c r="E351" s="14">
        <v>0</v>
      </c>
      <c r="F351" s="14">
        <v>0</v>
      </c>
      <c r="G351" s="14">
        <v>0</v>
      </c>
      <c r="H351" s="14">
        <v>0</v>
      </c>
      <c r="I351" s="14">
        <v>0</v>
      </c>
      <c r="J351" s="14">
        <v>0</v>
      </c>
      <c r="K351" s="14">
        <v>0</v>
      </c>
      <c r="L351" s="14">
        <v>0</v>
      </c>
      <c r="M351" s="14">
        <v>0</v>
      </c>
      <c r="N351" s="14">
        <v>0</v>
      </c>
      <c r="O351" s="14">
        <v>0</v>
      </c>
    </row>
    <row r="352" spans="2:15" ht="14" customHeight="1" thickTop="1" thickBot="1" x14ac:dyDescent="0.2">
      <c r="B352" s="121">
        <v>4</v>
      </c>
      <c r="C352" s="102" t="str">
        <f t="shared" si="100"/>
        <v>14 h 30 à 17 h</v>
      </c>
      <c r="D352" s="14">
        <v>0</v>
      </c>
      <c r="E352" s="14">
        <v>0</v>
      </c>
      <c r="F352" s="14">
        <v>0</v>
      </c>
      <c r="G352" s="14">
        <v>0</v>
      </c>
      <c r="H352" s="14">
        <v>0</v>
      </c>
      <c r="I352" s="14">
        <v>0</v>
      </c>
      <c r="J352" s="14">
        <v>0</v>
      </c>
      <c r="K352" s="14">
        <v>0</v>
      </c>
      <c r="L352" s="14">
        <v>0</v>
      </c>
      <c r="M352" s="14">
        <v>0</v>
      </c>
      <c r="N352" s="14">
        <v>0</v>
      </c>
      <c r="O352" s="14">
        <v>0</v>
      </c>
    </row>
    <row r="353" spans="2:15" ht="14" customHeight="1" thickTop="1" thickBot="1" x14ac:dyDescent="0.2">
      <c r="B353" s="121">
        <v>5</v>
      </c>
      <c r="C353" s="102" t="str">
        <f t="shared" si="100"/>
        <v>17 h à 19 h</v>
      </c>
      <c r="D353" s="14">
        <v>0</v>
      </c>
      <c r="E353" s="14">
        <v>0</v>
      </c>
      <c r="F353" s="14">
        <v>0</v>
      </c>
      <c r="G353" s="14">
        <v>0</v>
      </c>
      <c r="H353" s="14">
        <v>0</v>
      </c>
      <c r="I353" s="14">
        <v>0</v>
      </c>
      <c r="J353" s="14">
        <v>0</v>
      </c>
      <c r="K353" s="14">
        <v>0</v>
      </c>
      <c r="L353" s="14">
        <v>0</v>
      </c>
      <c r="M353" s="14">
        <v>0</v>
      </c>
      <c r="N353" s="14">
        <v>0</v>
      </c>
      <c r="O353" s="14">
        <v>0</v>
      </c>
    </row>
    <row r="354" spans="2:15" ht="14" customHeight="1" thickTop="1" thickBot="1" x14ac:dyDescent="0.2">
      <c r="B354" s="121">
        <v>6</v>
      </c>
      <c r="C354" s="102" t="str">
        <f t="shared" si="100"/>
        <v>19 h à 23 h</v>
      </c>
      <c r="D354" s="14">
        <v>0</v>
      </c>
      <c r="E354" s="14">
        <v>0</v>
      </c>
      <c r="F354" s="14">
        <v>0</v>
      </c>
      <c r="G354" s="14">
        <v>0</v>
      </c>
      <c r="H354" s="14">
        <v>0</v>
      </c>
      <c r="I354" s="14">
        <v>0</v>
      </c>
      <c r="J354" s="14">
        <v>0</v>
      </c>
      <c r="K354" s="14">
        <v>0</v>
      </c>
      <c r="L354" s="14">
        <v>0</v>
      </c>
      <c r="M354" s="14">
        <v>0</v>
      </c>
      <c r="N354" s="14">
        <v>0</v>
      </c>
      <c r="O354" s="14">
        <v>0</v>
      </c>
    </row>
    <row r="355" spans="2:15" ht="14" customHeight="1" thickTop="1" thickBot="1" x14ac:dyDescent="0.2">
      <c r="B355" s="121">
        <v>7</v>
      </c>
      <c r="C355" s="102" t="str">
        <f t="shared" si="100"/>
        <v>23 h à 6 h</v>
      </c>
      <c r="D355" s="14">
        <v>0</v>
      </c>
      <c r="E355" s="14">
        <v>0</v>
      </c>
      <c r="F355" s="14">
        <v>0</v>
      </c>
      <c r="G355" s="14">
        <v>0</v>
      </c>
      <c r="H355" s="14">
        <v>0</v>
      </c>
      <c r="I355" s="14">
        <v>0</v>
      </c>
      <c r="J355" s="14">
        <v>0</v>
      </c>
      <c r="K355" s="14">
        <v>0</v>
      </c>
      <c r="L355" s="14">
        <v>0</v>
      </c>
      <c r="M355" s="14">
        <v>0</v>
      </c>
      <c r="N355" s="14">
        <v>0</v>
      </c>
      <c r="O355" s="14">
        <v>0</v>
      </c>
    </row>
    <row r="356" spans="2:15" ht="14" customHeight="1" thickTop="1" thickBot="1" x14ac:dyDescent="0.2">
      <c r="B356" s="19"/>
      <c r="C356" s="21" t="str">
        <f t="shared" ref="C356" si="101">+C338</f>
        <v>Total</v>
      </c>
      <c r="D356" s="126">
        <f t="shared" ref="D356:O356" si="102">+D349+D350+D351+D352+D353+D354+D355</f>
        <v>0</v>
      </c>
      <c r="E356" s="126">
        <f t="shared" si="102"/>
        <v>0</v>
      </c>
      <c r="F356" s="126">
        <f t="shared" si="102"/>
        <v>0</v>
      </c>
      <c r="G356" s="126">
        <f>+G349+G350+G351+G352+G353+G354+G355</f>
        <v>0</v>
      </c>
      <c r="H356" s="126">
        <f>+H349+H350+H351+H352+H353+H354+H355</f>
        <v>0</v>
      </c>
      <c r="I356" s="126">
        <f t="shared" si="102"/>
        <v>0</v>
      </c>
      <c r="J356" s="126">
        <f>+J349+J350+J351+J352+J353+J354+J355</f>
        <v>0</v>
      </c>
      <c r="K356" s="126">
        <f t="shared" si="102"/>
        <v>0</v>
      </c>
      <c r="L356" s="126">
        <f t="shared" si="102"/>
        <v>0</v>
      </c>
      <c r="M356" s="126">
        <f t="shared" si="102"/>
        <v>0</v>
      </c>
      <c r="N356" s="126">
        <f t="shared" si="102"/>
        <v>0</v>
      </c>
      <c r="O356" s="126">
        <f t="shared" si="102"/>
        <v>0</v>
      </c>
    </row>
    <row r="357" spans="2:15" ht="14" customHeight="1" thickTop="1" thickBot="1" x14ac:dyDescent="0.2">
      <c r="B357" s="124" t="s">
        <v>2</v>
      </c>
      <c r="C357" s="125" t="str">
        <f>+'Calendrier 2021'!C47</f>
        <v>Jeudi</v>
      </c>
      <c r="D357" s="80" t="s">
        <v>2</v>
      </c>
      <c r="E357" s="80" t="s">
        <v>2</v>
      </c>
      <c r="F357" s="80" t="s">
        <v>2</v>
      </c>
      <c r="G357" s="80" t="s">
        <v>2</v>
      </c>
      <c r="H357" s="80" t="s">
        <v>2</v>
      </c>
      <c r="I357" s="80" t="s">
        <v>2</v>
      </c>
      <c r="J357" s="80" t="s">
        <v>2</v>
      </c>
      <c r="K357" s="80" t="s">
        <v>2</v>
      </c>
      <c r="L357" s="80" t="s">
        <v>2</v>
      </c>
      <c r="M357" s="80" t="s">
        <v>2</v>
      </c>
      <c r="N357" s="80" t="s">
        <v>2</v>
      </c>
      <c r="O357" s="81" t="s">
        <v>2</v>
      </c>
    </row>
    <row r="358" spans="2:15" ht="14" customHeight="1" thickTop="1" thickBot="1" x14ac:dyDescent="0.2">
      <c r="B358" s="18">
        <v>1</v>
      </c>
      <c r="C358" s="100" t="str">
        <f t="shared" ref="C358:C364" si="103">C349</f>
        <v>6 h à 9 h 30</v>
      </c>
      <c r="D358" s="12">
        <v>0</v>
      </c>
      <c r="E358" s="12">
        <v>0</v>
      </c>
      <c r="F358" s="12">
        <v>0</v>
      </c>
      <c r="G358" s="12">
        <v>0</v>
      </c>
      <c r="H358" s="12">
        <v>0</v>
      </c>
      <c r="I358" s="12">
        <v>0</v>
      </c>
      <c r="J358" s="12">
        <v>0</v>
      </c>
      <c r="K358" s="12">
        <v>0</v>
      </c>
      <c r="L358" s="12">
        <v>0</v>
      </c>
      <c r="M358" s="12">
        <v>0</v>
      </c>
      <c r="N358" s="12">
        <v>0</v>
      </c>
      <c r="O358" s="12">
        <v>0</v>
      </c>
    </row>
    <row r="359" spans="2:15" ht="14" customHeight="1" thickTop="1" thickBot="1" x14ac:dyDescent="0.2">
      <c r="B359" s="121">
        <v>2</v>
      </c>
      <c r="C359" s="102" t="str">
        <f t="shared" si="103"/>
        <v>9 h 30 à 11 h 30</v>
      </c>
      <c r="D359" s="14">
        <v>0</v>
      </c>
      <c r="E359" s="14">
        <v>0</v>
      </c>
      <c r="F359" s="14">
        <v>0</v>
      </c>
      <c r="G359" s="14">
        <v>0</v>
      </c>
      <c r="H359" s="14">
        <v>0</v>
      </c>
      <c r="I359" s="14">
        <v>0</v>
      </c>
      <c r="J359" s="14">
        <v>0</v>
      </c>
      <c r="K359" s="14">
        <v>0</v>
      </c>
      <c r="L359" s="14">
        <v>0</v>
      </c>
      <c r="M359" s="14">
        <v>0</v>
      </c>
      <c r="N359" s="14">
        <v>0</v>
      </c>
      <c r="O359" s="14">
        <v>0</v>
      </c>
    </row>
    <row r="360" spans="2:15" ht="14" customHeight="1" thickTop="1" thickBot="1" x14ac:dyDescent="0.2">
      <c r="B360" s="121">
        <v>3</v>
      </c>
      <c r="C360" s="102" t="str">
        <f t="shared" si="103"/>
        <v>11 h 30 à 14 h 30</v>
      </c>
      <c r="D360" s="14">
        <v>0</v>
      </c>
      <c r="E360" s="14">
        <v>0</v>
      </c>
      <c r="F360" s="14">
        <v>0</v>
      </c>
      <c r="G360" s="14">
        <v>0</v>
      </c>
      <c r="H360" s="14">
        <v>0</v>
      </c>
      <c r="I360" s="14">
        <v>0</v>
      </c>
      <c r="J360" s="14">
        <v>0</v>
      </c>
      <c r="K360" s="14">
        <v>0</v>
      </c>
      <c r="L360" s="14">
        <v>0</v>
      </c>
      <c r="M360" s="14">
        <v>0</v>
      </c>
      <c r="N360" s="14">
        <v>0</v>
      </c>
      <c r="O360" s="14">
        <v>0</v>
      </c>
    </row>
    <row r="361" spans="2:15" ht="14" customHeight="1" thickTop="1" thickBot="1" x14ac:dyDescent="0.2">
      <c r="B361" s="121">
        <v>4</v>
      </c>
      <c r="C361" s="102" t="str">
        <f t="shared" si="103"/>
        <v>14 h 30 à 17 h</v>
      </c>
      <c r="D361" s="14">
        <v>0</v>
      </c>
      <c r="E361" s="14">
        <v>0</v>
      </c>
      <c r="F361" s="14">
        <v>0</v>
      </c>
      <c r="G361" s="14">
        <v>0</v>
      </c>
      <c r="H361" s="14">
        <v>0</v>
      </c>
      <c r="I361" s="14">
        <v>0</v>
      </c>
      <c r="J361" s="14">
        <v>0</v>
      </c>
      <c r="K361" s="14">
        <v>0</v>
      </c>
      <c r="L361" s="14">
        <v>0</v>
      </c>
      <c r="M361" s="14">
        <v>0</v>
      </c>
      <c r="N361" s="14">
        <v>0</v>
      </c>
      <c r="O361" s="14">
        <v>0</v>
      </c>
    </row>
    <row r="362" spans="2:15" ht="14" customHeight="1" thickTop="1" thickBot="1" x14ac:dyDescent="0.2">
      <c r="B362" s="121">
        <v>5</v>
      </c>
      <c r="C362" s="102" t="str">
        <f t="shared" si="103"/>
        <v>17 h à 19 h</v>
      </c>
      <c r="D362" s="14">
        <v>0</v>
      </c>
      <c r="E362" s="14">
        <v>0</v>
      </c>
      <c r="F362" s="14">
        <v>0</v>
      </c>
      <c r="G362" s="14">
        <v>0</v>
      </c>
      <c r="H362" s="14">
        <v>0</v>
      </c>
      <c r="I362" s="14">
        <v>0</v>
      </c>
      <c r="J362" s="14">
        <v>0</v>
      </c>
      <c r="K362" s="14">
        <v>0</v>
      </c>
      <c r="L362" s="14">
        <v>0</v>
      </c>
      <c r="M362" s="14">
        <v>0</v>
      </c>
      <c r="N362" s="14">
        <v>0</v>
      </c>
      <c r="O362" s="14">
        <v>0</v>
      </c>
    </row>
    <row r="363" spans="2:15" ht="14" customHeight="1" thickTop="1" thickBot="1" x14ac:dyDescent="0.2">
      <c r="B363" s="121">
        <v>6</v>
      </c>
      <c r="C363" s="102" t="str">
        <f t="shared" si="103"/>
        <v>19 h à 23 h</v>
      </c>
      <c r="D363" s="14">
        <v>0</v>
      </c>
      <c r="E363" s="14">
        <v>0</v>
      </c>
      <c r="F363" s="14">
        <v>0</v>
      </c>
      <c r="G363" s="14">
        <v>0</v>
      </c>
      <c r="H363" s="14">
        <v>0</v>
      </c>
      <c r="I363" s="14">
        <v>0</v>
      </c>
      <c r="J363" s="14">
        <v>0</v>
      </c>
      <c r="K363" s="14">
        <v>0</v>
      </c>
      <c r="L363" s="14">
        <v>0</v>
      </c>
      <c r="M363" s="14">
        <v>0</v>
      </c>
      <c r="N363" s="14">
        <v>0</v>
      </c>
      <c r="O363" s="14">
        <v>0</v>
      </c>
    </row>
    <row r="364" spans="2:15" ht="14" customHeight="1" thickTop="1" thickBot="1" x14ac:dyDescent="0.2">
      <c r="B364" s="121">
        <v>7</v>
      </c>
      <c r="C364" s="102" t="str">
        <f t="shared" si="103"/>
        <v>23 h à 6 h</v>
      </c>
      <c r="D364" s="14">
        <v>0</v>
      </c>
      <c r="E364" s="14">
        <v>0</v>
      </c>
      <c r="F364" s="14">
        <v>0</v>
      </c>
      <c r="G364" s="14">
        <v>0</v>
      </c>
      <c r="H364" s="14">
        <v>0</v>
      </c>
      <c r="I364" s="14">
        <v>0</v>
      </c>
      <c r="J364" s="14">
        <v>0</v>
      </c>
      <c r="K364" s="14">
        <v>0</v>
      </c>
      <c r="L364" s="14">
        <v>0</v>
      </c>
      <c r="M364" s="14">
        <v>0</v>
      </c>
      <c r="N364" s="14">
        <v>0</v>
      </c>
      <c r="O364" s="14">
        <v>0</v>
      </c>
    </row>
    <row r="365" spans="2:15" ht="14" customHeight="1" thickTop="1" thickBot="1" x14ac:dyDescent="0.2">
      <c r="B365" s="19"/>
      <c r="C365" s="21" t="str">
        <f>+C356</f>
        <v>Total</v>
      </c>
      <c r="D365" s="126">
        <f>+D358+D359+D360+D361+D362+D363+D364</f>
        <v>0</v>
      </c>
      <c r="E365" s="126">
        <f t="shared" ref="E365:O365" si="104">+E358+E359+E360+E361+E362+E363+E364</f>
        <v>0</v>
      </c>
      <c r="F365" s="126">
        <f t="shared" si="104"/>
        <v>0</v>
      </c>
      <c r="G365" s="126">
        <f>+G358+G359+G360+G361+G362+G363+G364</f>
        <v>0</v>
      </c>
      <c r="H365" s="126">
        <f t="shared" si="104"/>
        <v>0</v>
      </c>
      <c r="I365" s="126">
        <f t="shared" si="104"/>
        <v>0</v>
      </c>
      <c r="J365" s="126">
        <f t="shared" si="104"/>
        <v>0</v>
      </c>
      <c r="K365" s="126">
        <f t="shared" si="104"/>
        <v>0</v>
      </c>
      <c r="L365" s="126">
        <f t="shared" si="104"/>
        <v>0</v>
      </c>
      <c r="M365" s="126">
        <f t="shared" si="104"/>
        <v>0</v>
      </c>
      <c r="N365" s="126">
        <f t="shared" si="104"/>
        <v>0</v>
      </c>
      <c r="O365" s="126">
        <f t="shared" si="104"/>
        <v>0</v>
      </c>
    </row>
    <row r="366" spans="2:15" ht="14" customHeight="1" thickTop="1" thickBot="1" x14ac:dyDescent="0.2">
      <c r="B366" s="124" t="s">
        <v>2</v>
      </c>
      <c r="C366" s="125" t="str">
        <f>+'Calendrier 2021'!C48</f>
        <v>Vendredi</v>
      </c>
      <c r="D366" s="80" t="s">
        <v>2</v>
      </c>
      <c r="E366" s="80" t="s">
        <v>2</v>
      </c>
      <c r="F366" s="80" t="s">
        <v>2</v>
      </c>
      <c r="G366" s="80" t="s">
        <v>2</v>
      </c>
      <c r="H366" s="80" t="s">
        <v>2</v>
      </c>
      <c r="I366" s="80" t="s">
        <v>2</v>
      </c>
      <c r="J366" s="80" t="s">
        <v>2</v>
      </c>
      <c r="K366" s="80" t="s">
        <v>2</v>
      </c>
      <c r="L366" s="80" t="s">
        <v>2</v>
      </c>
      <c r="M366" s="80" t="s">
        <v>2</v>
      </c>
      <c r="N366" s="80" t="s">
        <v>2</v>
      </c>
      <c r="O366" s="81" t="s">
        <v>2</v>
      </c>
    </row>
    <row r="367" spans="2:15" ht="14" customHeight="1" thickTop="1" thickBot="1" x14ac:dyDescent="0.2">
      <c r="B367" s="18">
        <v>1</v>
      </c>
      <c r="C367" s="100" t="str">
        <f t="shared" ref="C367:C373" si="105">C358</f>
        <v>6 h à 9 h 30</v>
      </c>
      <c r="D367" s="12">
        <v>0</v>
      </c>
      <c r="E367" s="12">
        <v>0</v>
      </c>
      <c r="F367" s="12">
        <v>0</v>
      </c>
      <c r="G367" s="12">
        <v>0</v>
      </c>
      <c r="H367" s="12">
        <v>0</v>
      </c>
      <c r="I367" s="12">
        <v>0</v>
      </c>
      <c r="J367" s="12">
        <v>0</v>
      </c>
      <c r="K367" s="12">
        <v>0</v>
      </c>
      <c r="L367" s="12">
        <v>0</v>
      </c>
      <c r="M367" s="12">
        <v>0</v>
      </c>
      <c r="N367" s="12">
        <v>0</v>
      </c>
      <c r="O367" s="12">
        <v>0</v>
      </c>
    </row>
    <row r="368" spans="2:15" ht="14" customHeight="1" thickTop="1" thickBot="1" x14ac:dyDescent="0.2">
      <c r="B368" s="121">
        <v>2</v>
      </c>
      <c r="C368" s="102" t="str">
        <f t="shared" si="105"/>
        <v>9 h 30 à 11 h 30</v>
      </c>
      <c r="D368" s="14">
        <v>0</v>
      </c>
      <c r="E368" s="14">
        <v>0</v>
      </c>
      <c r="F368" s="14">
        <v>0</v>
      </c>
      <c r="G368" s="14">
        <v>0</v>
      </c>
      <c r="H368" s="14">
        <v>0</v>
      </c>
      <c r="I368" s="14">
        <v>0</v>
      </c>
      <c r="J368" s="14">
        <v>0</v>
      </c>
      <c r="K368" s="14">
        <v>0</v>
      </c>
      <c r="L368" s="14">
        <v>0</v>
      </c>
      <c r="M368" s="14">
        <v>0</v>
      </c>
      <c r="N368" s="14">
        <v>0</v>
      </c>
      <c r="O368" s="14">
        <v>0</v>
      </c>
    </row>
    <row r="369" spans="2:15" ht="14" customHeight="1" thickTop="1" thickBot="1" x14ac:dyDescent="0.2">
      <c r="B369" s="121">
        <v>3</v>
      </c>
      <c r="C369" s="102" t="str">
        <f t="shared" si="105"/>
        <v>11 h 30 à 14 h 30</v>
      </c>
      <c r="D369" s="14">
        <v>0</v>
      </c>
      <c r="E369" s="14">
        <v>0</v>
      </c>
      <c r="F369" s="14">
        <v>0</v>
      </c>
      <c r="G369" s="14">
        <v>0</v>
      </c>
      <c r="H369" s="14">
        <v>0</v>
      </c>
      <c r="I369" s="14">
        <v>0</v>
      </c>
      <c r="J369" s="14">
        <v>0</v>
      </c>
      <c r="K369" s="14">
        <v>0</v>
      </c>
      <c r="L369" s="14">
        <v>0</v>
      </c>
      <c r="M369" s="14">
        <v>0</v>
      </c>
      <c r="N369" s="14">
        <v>0</v>
      </c>
      <c r="O369" s="14">
        <v>0</v>
      </c>
    </row>
    <row r="370" spans="2:15" ht="14" customHeight="1" thickTop="1" thickBot="1" x14ac:dyDescent="0.2">
      <c r="B370" s="121">
        <v>4</v>
      </c>
      <c r="C370" s="102" t="str">
        <f t="shared" si="105"/>
        <v>14 h 30 à 17 h</v>
      </c>
      <c r="D370" s="14">
        <v>0</v>
      </c>
      <c r="E370" s="14">
        <v>0</v>
      </c>
      <c r="F370" s="14">
        <v>0</v>
      </c>
      <c r="G370" s="14">
        <v>0</v>
      </c>
      <c r="H370" s="14">
        <v>0</v>
      </c>
      <c r="I370" s="14">
        <v>0</v>
      </c>
      <c r="J370" s="14">
        <v>0</v>
      </c>
      <c r="K370" s="14">
        <v>0</v>
      </c>
      <c r="L370" s="14">
        <v>0</v>
      </c>
      <c r="M370" s="14">
        <v>0</v>
      </c>
      <c r="N370" s="14">
        <v>0</v>
      </c>
      <c r="O370" s="14">
        <v>0</v>
      </c>
    </row>
    <row r="371" spans="2:15" ht="14" customHeight="1" thickTop="1" thickBot="1" x14ac:dyDescent="0.2">
      <c r="B371" s="121">
        <v>5</v>
      </c>
      <c r="C371" s="102" t="str">
        <f t="shared" si="105"/>
        <v>17 h à 19 h</v>
      </c>
      <c r="D371" s="14">
        <v>0</v>
      </c>
      <c r="E371" s="14">
        <v>0</v>
      </c>
      <c r="F371" s="14">
        <v>0</v>
      </c>
      <c r="G371" s="14">
        <v>0</v>
      </c>
      <c r="H371" s="14">
        <v>0</v>
      </c>
      <c r="I371" s="14">
        <v>0</v>
      </c>
      <c r="J371" s="14">
        <v>0</v>
      </c>
      <c r="K371" s="14">
        <v>0</v>
      </c>
      <c r="L371" s="14">
        <v>0</v>
      </c>
      <c r="M371" s="14">
        <v>0</v>
      </c>
      <c r="N371" s="14">
        <v>0</v>
      </c>
      <c r="O371" s="14">
        <v>0</v>
      </c>
    </row>
    <row r="372" spans="2:15" ht="14" customHeight="1" thickTop="1" thickBot="1" x14ac:dyDescent="0.2">
      <c r="B372" s="121">
        <v>6</v>
      </c>
      <c r="C372" s="102" t="str">
        <f t="shared" si="105"/>
        <v>19 h à 23 h</v>
      </c>
      <c r="D372" s="14">
        <v>0</v>
      </c>
      <c r="E372" s="14">
        <v>0</v>
      </c>
      <c r="F372" s="14">
        <v>0</v>
      </c>
      <c r="G372" s="14">
        <v>0</v>
      </c>
      <c r="H372" s="14">
        <v>0</v>
      </c>
      <c r="I372" s="14">
        <v>0</v>
      </c>
      <c r="J372" s="14">
        <v>0</v>
      </c>
      <c r="K372" s="14">
        <v>0</v>
      </c>
      <c r="L372" s="14">
        <v>0</v>
      </c>
      <c r="M372" s="14">
        <v>0</v>
      </c>
      <c r="N372" s="14">
        <v>0</v>
      </c>
      <c r="O372" s="14">
        <v>0</v>
      </c>
    </row>
    <row r="373" spans="2:15" ht="14" customHeight="1" thickTop="1" thickBot="1" x14ac:dyDescent="0.2">
      <c r="B373" s="121">
        <v>7</v>
      </c>
      <c r="C373" s="102" t="str">
        <f t="shared" si="105"/>
        <v>23 h à 6 h</v>
      </c>
      <c r="D373" s="14">
        <v>0</v>
      </c>
      <c r="E373" s="14">
        <v>0</v>
      </c>
      <c r="F373" s="14">
        <v>0</v>
      </c>
      <c r="G373" s="14">
        <v>0</v>
      </c>
      <c r="H373" s="14">
        <v>0</v>
      </c>
      <c r="I373" s="14">
        <v>0</v>
      </c>
      <c r="J373" s="14">
        <v>0</v>
      </c>
      <c r="K373" s="14">
        <v>0</v>
      </c>
      <c r="L373" s="14">
        <v>0</v>
      </c>
      <c r="M373" s="14">
        <v>0</v>
      </c>
      <c r="N373" s="14">
        <v>0</v>
      </c>
      <c r="O373" s="14">
        <v>0</v>
      </c>
    </row>
    <row r="374" spans="2:15" ht="14" customHeight="1" thickTop="1" thickBot="1" x14ac:dyDescent="0.2">
      <c r="B374" s="19"/>
      <c r="C374" s="21" t="str">
        <f t="shared" ref="C374" si="106">+C365</f>
        <v>Total</v>
      </c>
      <c r="D374" s="126">
        <f>+D367+D368+D369+D370+D371+D372+D373</f>
        <v>0</v>
      </c>
      <c r="E374" s="126">
        <f>+E367+E368+E369+E370+E371+E372+E373</f>
        <v>0</v>
      </c>
      <c r="F374" s="59">
        <f t="shared" ref="F374:L374" si="107">+F367+F368+F369+F370+F371+F372+F373</f>
        <v>0</v>
      </c>
      <c r="G374" s="59">
        <f t="shared" si="107"/>
        <v>0</v>
      </c>
      <c r="H374" s="59">
        <f t="shared" si="107"/>
        <v>0</v>
      </c>
      <c r="I374" s="59">
        <f t="shared" si="107"/>
        <v>0</v>
      </c>
      <c r="J374" s="59">
        <f t="shared" si="107"/>
        <v>0</v>
      </c>
      <c r="K374" s="59">
        <f t="shared" si="107"/>
        <v>0</v>
      </c>
      <c r="L374" s="59">
        <f t="shared" si="107"/>
        <v>0</v>
      </c>
      <c r="M374" s="59">
        <f>+M367+M368+M369+M370+M371+M372+M373</f>
        <v>0</v>
      </c>
      <c r="N374" s="59">
        <f>+N367+N368+N369+N370+N371+N372+N373</f>
        <v>0</v>
      </c>
      <c r="O374" s="59">
        <f>+O367+O368+O369+O370+O371+O372+O373</f>
        <v>0</v>
      </c>
    </row>
    <row r="375" spans="2:15" ht="14" customHeight="1" thickTop="1" thickBot="1" x14ac:dyDescent="0.2">
      <c r="B375" s="124" t="s">
        <v>2</v>
      </c>
      <c r="C375" s="125" t="str">
        <f>+'Calendrier 2021'!C49</f>
        <v>Samedi</v>
      </c>
      <c r="D375" s="80" t="s">
        <v>2</v>
      </c>
      <c r="E375" s="80" t="s">
        <v>2</v>
      </c>
      <c r="F375" s="80" t="s">
        <v>2</v>
      </c>
      <c r="G375" s="80" t="s">
        <v>2</v>
      </c>
      <c r="H375" s="80" t="s">
        <v>2</v>
      </c>
      <c r="I375" s="80" t="s">
        <v>2</v>
      </c>
      <c r="J375" s="80" t="s">
        <v>2</v>
      </c>
      <c r="K375" s="80" t="s">
        <v>2</v>
      </c>
      <c r="L375" s="80" t="s">
        <v>2</v>
      </c>
      <c r="M375" s="80" t="s">
        <v>2</v>
      </c>
      <c r="N375" s="80" t="s">
        <v>2</v>
      </c>
      <c r="O375" s="81" t="s">
        <v>2</v>
      </c>
    </row>
    <row r="376" spans="2:15" ht="14" customHeight="1" thickTop="1" thickBot="1" x14ac:dyDescent="0.2">
      <c r="B376" s="18">
        <v>1</v>
      </c>
      <c r="C376" s="100" t="str">
        <f t="shared" ref="C376:C382" si="108">C367</f>
        <v>6 h à 9 h 30</v>
      </c>
      <c r="D376" s="12">
        <v>0</v>
      </c>
      <c r="E376" s="12">
        <v>0</v>
      </c>
      <c r="F376" s="12">
        <v>0</v>
      </c>
      <c r="G376" s="12">
        <v>0</v>
      </c>
      <c r="H376" s="12">
        <v>0</v>
      </c>
      <c r="I376" s="12">
        <v>0</v>
      </c>
      <c r="J376" s="12">
        <v>0</v>
      </c>
      <c r="K376" s="12">
        <v>0</v>
      </c>
      <c r="L376" s="12">
        <v>0</v>
      </c>
      <c r="M376" s="12">
        <v>0</v>
      </c>
      <c r="N376" s="12">
        <v>0</v>
      </c>
      <c r="O376" s="12">
        <v>0</v>
      </c>
    </row>
    <row r="377" spans="2:15" ht="14" customHeight="1" thickTop="1" thickBot="1" x14ac:dyDescent="0.2">
      <c r="B377" s="18">
        <v>2</v>
      </c>
      <c r="C377" s="102" t="str">
        <f t="shared" si="108"/>
        <v>9 h 30 à 11 h 30</v>
      </c>
      <c r="D377" s="14">
        <v>0</v>
      </c>
      <c r="E377" s="14">
        <v>0</v>
      </c>
      <c r="F377" s="14">
        <v>0</v>
      </c>
      <c r="G377" s="14">
        <v>0</v>
      </c>
      <c r="H377" s="14">
        <v>0</v>
      </c>
      <c r="I377" s="14">
        <v>0</v>
      </c>
      <c r="J377" s="14">
        <v>0</v>
      </c>
      <c r="K377" s="14">
        <v>0</v>
      </c>
      <c r="L377" s="14">
        <v>0</v>
      </c>
      <c r="M377" s="14">
        <v>0</v>
      </c>
      <c r="N377" s="14">
        <v>0</v>
      </c>
      <c r="O377" s="14">
        <v>0</v>
      </c>
    </row>
    <row r="378" spans="2:15" ht="14" customHeight="1" thickTop="1" thickBot="1" x14ac:dyDescent="0.2">
      <c r="B378" s="18">
        <v>3</v>
      </c>
      <c r="C378" s="102" t="str">
        <f t="shared" si="108"/>
        <v>11 h 30 à 14 h 30</v>
      </c>
      <c r="D378" s="14">
        <v>0</v>
      </c>
      <c r="E378" s="14">
        <v>0</v>
      </c>
      <c r="F378" s="14">
        <v>0</v>
      </c>
      <c r="G378" s="14">
        <v>0</v>
      </c>
      <c r="H378" s="14">
        <v>0</v>
      </c>
      <c r="I378" s="14">
        <v>0</v>
      </c>
      <c r="J378" s="14">
        <v>0</v>
      </c>
      <c r="K378" s="14">
        <v>0</v>
      </c>
      <c r="L378" s="14">
        <v>0</v>
      </c>
      <c r="M378" s="14">
        <v>0</v>
      </c>
      <c r="N378" s="14">
        <v>0</v>
      </c>
      <c r="O378" s="14">
        <v>0</v>
      </c>
    </row>
    <row r="379" spans="2:15" ht="14" customHeight="1" thickTop="1" thickBot="1" x14ac:dyDescent="0.2">
      <c r="B379" s="18">
        <v>4</v>
      </c>
      <c r="C379" s="102" t="str">
        <f t="shared" si="108"/>
        <v>14 h 30 à 17 h</v>
      </c>
      <c r="D379" s="14">
        <v>0</v>
      </c>
      <c r="E379" s="14">
        <v>0</v>
      </c>
      <c r="F379" s="14">
        <v>0</v>
      </c>
      <c r="G379" s="14">
        <v>0</v>
      </c>
      <c r="H379" s="14">
        <v>0</v>
      </c>
      <c r="I379" s="14">
        <v>0</v>
      </c>
      <c r="J379" s="14">
        <v>0</v>
      </c>
      <c r="K379" s="14">
        <v>0</v>
      </c>
      <c r="L379" s="14">
        <v>0</v>
      </c>
      <c r="M379" s="14">
        <v>0</v>
      </c>
      <c r="N379" s="14">
        <v>0</v>
      </c>
      <c r="O379" s="14">
        <v>0</v>
      </c>
    </row>
    <row r="380" spans="2:15" ht="14" customHeight="1" thickTop="1" thickBot="1" x14ac:dyDescent="0.2">
      <c r="B380" s="18">
        <v>5</v>
      </c>
      <c r="C380" s="102" t="str">
        <f t="shared" si="108"/>
        <v>17 h à 19 h</v>
      </c>
      <c r="D380" s="14">
        <v>0</v>
      </c>
      <c r="E380" s="14">
        <v>0</v>
      </c>
      <c r="F380" s="14">
        <v>0</v>
      </c>
      <c r="G380" s="14">
        <v>0</v>
      </c>
      <c r="H380" s="14">
        <v>0</v>
      </c>
      <c r="I380" s="14">
        <v>0</v>
      </c>
      <c r="J380" s="14">
        <v>0</v>
      </c>
      <c r="K380" s="14">
        <v>0</v>
      </c>
      <c r="L380" s="14">
        <v>0</v>
      </c>
      <c r="M380" s="14">
        <v>0</v>
      </c>
      <c r="N380" s="14">
        <v>0</v>
      </c>
      <c r="O380" s="14">
        <v>0</v>
      </c>
    </row>
    <row r="381" spans="2:15" ht="14" customHeight="1" thickTop="1" thickBot="1" x14ac:dyDescent="0.2">
      <c r="B381" s="18">
        <v>6</v>
      </c>
      <c r="C381" s="102" t="str">
        <f t="shared" si="108"/>
        <v>19 h à 23 h</v>
      </c>
      <c r="D381" s="14">
        <v>0</v>
      </c>
      <c r="E381" s="14">
        <v>0</v>
      </c>
      <c r="F381" s="14">
        <v>0</v>
      </c>
      <c r="G381" s="14">
        <v>0</v>
      </c>
      <c r="H381" s="14">
        <v>0</v>
      </c>
      <c r="I381" s="14">
        <v>0</v>
      </c>
      <c r="J381" s="14">
        <v>0</v>
      </c>
      <c r="K381" s="14">
        <v>0</v>
      </c>
      <c r="L381" s="14">
        <v>0</v>
      </c>
      <c r="M381" s="14">
        <v>0</v>
      </c>
      <c r="N381" s="14">
        <v>0</v>
      </c>
      <c r="O381" s="14">
        <v>0</v>
      </c>
    </row>
    <row r="382" spans="2:15" ht="14" customHeight="1" thickTop="1" thickBot="1" x14ac:dyDescent="0.2">
      <c r="B382" s="18">
        <v>7</v>
      </c>
      <c r="C382" s="102" t="str">
        <f t="shared" si="108"/>
        <v>23 h à 6 h</v>
      </c>
      <c r="D382" s="14">
        <v>0</v>
      </c>
      <c r="E382" s="14">
        <v>0</v>
      </c>
      <c r="F382" s="14">
        <v>0</v>
      </c>
      <c r="G382" s="14">
        <v>0</v>
      </c>
      <c r="H382" s="14">
        <v>0</v>
      </c>
      <c r="I382" s="14">
        <v>0</v>
      </c>
      <c r="J382" s="14">
        <v>0</v>
      </c>
      <c r="K382" s="14">
        <v>0</v>
      </c>
      <c r="L382" s="14">
        <v>0</v>
      </c>
      <c r="M382" s="14">
        <v>0</v>
      </c>
      <c r="N382" s="14">
        <v>0</v>
      </c>
      <c r="O382" s="14">
        <v>0</v>
      </c>
    </row>
    <row r="383" spans="2:15" ht="14" customHeight="1" thickTop="1" thickBot="1" x14ac:dyDescent="0.2">
      <c r="B383" s="19"/>
      <c r="C383" s="21" t="str">
        <f t="shared" ref="C383" si="109">+C374</f>
        <v>Total</v>
      </c>
      <c r="D383" s="126">
        <f>+D376+D377+D378+D379+D380+D381+D382</f>
        <v>0</v>
      </c>
      <c r="E383" s="126">
        <f>+E376+E377+E378+E379+E380+E381+E382</f>
        <v>0</v>
      </c>
      <c r="F383" s="59">
        <f t="shared" ref="F383:L383" si="110">+F376+F377+F378+F379+F380+F381+F382</f>
        <v>0</v>
      </c>
      <c r="G383" s="59">
        <f t="shared" si="110"/>
        <v>0</v>
      </c>
      <c r="H383" s="59">
        <f t="shared" si="110"/>
        <v>0</v>
      </c>
      <c r="I383" s="59">
        <f t="shared" si="110"/>
        <v>0</v>
      </c>
      <c r="J383" s="59">
        <f t="shared" si="110"/>
        <v>0</v>
      </c>
      <c r="K383" s="59">
        <f t="shared" si="110"/>
        <v>0</v>
      </c>
      <c r="L383" s="59">
        <f t="shared" si="110"/>
        <v>0</v>
      </c>
      <c r="M383" s="59">
        <f>+M376+M377+M378+M379+M380+M381+M382</f>
        <v>0</v>
      </c>
      <c r="N383" s="59">
        <f>+N376+N377+N378+N379+N380+N381+N382</f>
        <v>0</v>
      </c>
      <c r="O383" s="59">
        <f>+O376+O377+O378+O379+O380+O381+O382</f>
        <v>0</v>
      </c>
    </row>
    <row r="384" spans="2:15" ht="14" customHeight="1" thickTop="1" thickBot="1" x14ac:dyDescent="0.2">
      <c r="B384" s="124" t="s">
        <v>2</v>
      </c>
      <c r="C384" s="125" t="str">
        <f>+'Calendrier 2021'!C50</f>
        <v>Dimanche</v>
      </c>
      <c r="D384" s="77" t="s">
        <v>2</v>
      </c>
      <c r="E384" s="77" t="s">
        <v>2</v>
      </c>
      <c r="F384" s="77" t="s">
        <v>2</v>
      </c>
      <c r="G384" s="77" t="s">
        <v>2</v>
      </c>
      <c r="H384" s="77" t="s">
        <v>2</v>
      </c>
      <c r="I384" s="77" t="s">
        <v>2</v>
      </c>
      <c r="J384" s="77" t="s">
        <v>2</v>
      </c>
      <c r="K384" s="77" t="s">
        <v>2</v>
      </c>
      <c r="L384" s="77" t="s">
        <v>2</v>
      </c>
      <c r="M384" s="77" t="s">
        <v>2</v>
      </c>
      <c r="N384" s="77" t="s">
        <v>2</v>
      </c>
      <c r="O384" s="78" t="s">
        <v>2</v>
      </c>
    </row>
    <row r="385" spans="2:19" ht="14" customHeight="1" thickTop="1" thickBot="1" x14ac:dyDescent="0.2">
      <c r="B385" s="121">
        <v>1</v>
      </c>
      <c r="C385" s="100" t="str">
        <f t="shared" ref="C385:C391" si="111">C376</f>
        <v>6 h à 9 h 30</v>
      </c>
      <c r="D385" s="12">
        <v>0</v>
      </c>
      <c r="E385" s="12">
        <v>0</v>
      </c>
      <c r="F385" s="12">
        <v>0</v>
      </c>
      <c r="G385" s="12">
        <v>0</v>
      </c>
      <c r="H385" s="12">
        <v>0</v>
      </c>
      <c r="I385" s="12">
        <v>0</v>
      </c>
      <c r="J385" s="12">
        <v>0</v>
      </c>
      <c r="K385" s="12">
        <v>0</v>
      </c>
      <c r="L385" s="12">
        <v>0</v>
      </c>
      <c r="M385" s="12">
        <v>0</v>
      </c>
      <c r="N385" s="12">
        <v>0</v>
      </c>
      <c r="O385" s="12">
        <v>0</v>
      </c>
    </row>
    <row r="386" spans="2:19" ht="14" customHeight="1" thickTop="1" thickBot="1" x14ac:dyDescent="0.2">
      <c r="B386" s="18">
        <v>2</v>
      </c>
      <c r="C386" s="102" t="str">
        <f t="shared" si="111"/>
        <v>9 h 30 à 11 h 30</v>
      </c>
      <c r="D386" s="14">
        <v>0</v>
      </c>
      <c r="E386" s="14">
        <v>0</v>
      </c>
      <c r="F386" s="14">
        <v>0</v>
      </c>
      <c r="G386" s="14">
        <v>0</v>
      </c>
      <c r="H386" s="14">
        <v>0</v>
      </c>
      <c r="I386" s="14">
        <v>0</v>
      </c>
      <c r="J386" s="14">
        <v>0</v>
      </c>
      <c r="K386" s="14">
        <v>0</v>
      </c>
      <c r="L386" s="14">
        <v>0</v>
      </c>
      <c r="M386" s="14">
        <v>0</v>
      </c>
      <c r="N386" s="14">
        <v>0</v>
      </c>
      <c r="O386" s="14">
        <v>0</v>
      </c>
    </row>
    <row r="387" spans="2:19" ht="14" customHeight="1" thickTop="1" thickBot="1" x14ac:dyDescent="0.2">
      <c r="B387" s="18">
        <v>3</v>
      </c>
      <c r="C387" s="102" t="str">
        <f t="shared" si="111"/>
        <v>11 h 30 à 14 h 30</v>
      </c>
      <c r="D387" s="14">
        <v>0</v>
      </c>
      <c r="E387" s="14">
        <v>0</v>
      </c>
      <c r="F387" s="14">
        <v>0</v>
      </c>
      <c r="G387" s="14">
        <v>0</v>
      </c>
      <c r="H387" s="14">
        <v>0</v>
      </c>
      <c r="I387" s="14">
        <v>0</v>
      </c>
      <c r="J387" s="14">
        <v>0</v>
      </c>
      <c r="K387" s="14">
        <v>0</v>
      </c>
      <c r="L387" s="14">
        <v>0</v>
      </c>
      <c r="M387" s="14">
        <v>0</v>
      </c>
      <c r="N387" s="14">
        <v>0</v>
      </c>
      <c r="O387" s="14">
        <v>0</v>
      </c>
    </row>
    <row r="388" spans="2:19" ht="14" customHeight="1" thickTop="1" thickBot="1" x14ac:dyDescent="0.2">
      <c r="B388" s="18">
        <v>4</v>
      </c>
      <c r="C388" s="102" t="str">
        <f t="shared" si="111"/>
        <v>14 h 30 à 17 h</v>
      </c>
      <c r="D388" s="14">
        <v>0</v>
      </c>
      <c r="E388" s="14">
        <v>0</v>
      </c>
      <c r="F388" s="14">
        <v>0</v>
      </c>
      <c r="G388" s="14">
        <v>0</v>
      </c>
      <c r="H388" s="14">
        <v>0</v>
      </c>
      <c r="I388" s="14">
        <v>0</v>
      </c>
      <c r="J388" s="14">
        <v>0</v>
      </c>
      <c r="K388" s="14">
        <v>0</v>
      </c>
      <c r="L388" s="14">
        <v>0</v>
      </c>
      <c r="M388" s="14">
        <v>0</v>
      </c>
      <c r="N388" s="14">
        <v>0</v>
      </c>
      <c r="O388" s="14">
        <v>0</v>
      </c>
    </row>
    <row r="389" spans="2:19" ht="14" customHeight="1" thickTop="1" thickBot="1" x14ac:dyDescent="0.2">
      <c r="B389" s="18">
        <v>5</v>
      </c>
      <c r="C389" s="102" t="str">
        <f t="shared" si="111"/>
        <v>17 h à 19 h</v>
      </c>
      <c r="D389" s="14">
        <v>0</v>
      </c>
      <c r="E389" s="14">
        <v>0</v>
      </c>
      <c r="F389" s="14">
        <v>0</v>
      </c>
      <c r="G389" s="14">
        <v>0</v>
      </c>
      <c r="H389" s="14">
        <v>0</v>
      </c>
      <c r="I389" s="14">
        <v>0</v>
      </c>
      <c r="J389" s="14">
        <v>0</v>
      </c>
      <c r="K389" s="14">
        <v>0</v>
      </c>
      <c r="L389" s="14">
        <v>0</v>
      </c>
      <c r="M389" s="14">
        <v>0</v>
      </c>
      <c r="N389" s="14">
        <v>0</v>
      </c>
      <c r="O389" s="14">
        <v>0</v>
      </c>
      <c r="Q389" s="30"/>
      <c r="R389" s="30" t="s">
        <v>2</v>
      </c>
      <c r="S389" s="31" t="s">
        <v>2</v>
      </c>
    </row>
    <row r="390" spans="2:19" ht="14" customHeight="1" thickTop="1" thickBot="1" x14ac:dyDescent="0.2">
      <c r="B390" s="18">
        <v>6</v>
      </c>
      <c r="C390" s="102" t="str">
        <f t="shared" si="111"/>
        <v>19 h à 23 h</v>
      </c>
      <c r="D390" s="14">
        <v>0</v>
      </c>
      <c r="E390" s="14">
        <v>0</v>
      </c>
      <c r="F390" s="14">
        <v>0</v>
      </c>
      <c r="G390" s="14">
        <v>0</v>
      </c>
      <c r="H390" s="14">
        <v>0</v>
      </c>
      <c r="I390" s="14">
        <v>0</v>
      </c>
      <c r="J390" s="14">
        <v>0</v>
      </c>
      <c r="K390" s="14">
        <v>0</v>
      </c>
      <c r="L390" s="14">
        <v>0</v>
      </c>
      <c r="M390" s="14">
        <v>0</v>
      </c>
      <c r="N390" s="14">
        <v>0</v>
      </c>
      <c r="O390" s="14">
        <v>0</v>
      </c>
      <c r="S390" s="32" t="s">
        <v>2</v>
      </c>
    </row>
    <row r="391" spans="2:19" ht="14" customHeight="1" thickTop="1" thickBot="1" x14ac:dyDescent="0.2">
      <c r="B391" s="18">
        <v>7</v>
      </c>
      <c r="C391" s="102" t="str">
        <f t="shared" si="111"/>
        <v>23 h à 6 h</v>
      </c>
      <c r="D391" s="14">
        <v>0</v>
      </c>
      <c r="E391" s="14">
        <v>0</v>
      </c>
      <c r="F391" s="14">
        <v>0</v>
      </c>
      <c r="G391" s="14">
        <v>0</v>
      </c>
      <c r="H391" s="14">
        <v>0</v>
      </c>
      <c r="I391" s="14">
        <v>0</v>
      </c>
      <c r="J391" s="14">
        <v>0</v>
      </c>
      <c r="K391" s="14">
        <v>0</v>
      </c>
      <c r="L391" s="14">
        <v>0</v>
      </c>
      <c r="M391" s="14">
        <v>0</v>
      </c>
      <c r="N391" s="14">
        <v>0</v>
      </c>
      <c r="O391" s="14">
        <v>0</v>
      </c>
    </row>
    <row r="392" spans="2:19" ht="14" customHeight="1" thickTop="1" thickBot="1" x14ac:dyDescent="0.2">
      <c r="B392" s="18"/>
      <c r="C392" s="16" t="str">
        <f t="shared" ref="C392" si="112">+C383</f>
        <v>Total</v>
      </c>
      <c r="D392" s="126">
        <f>+D385+D386+D387+D388+D389+D390+D391</f>
        <v>0</v>
      </c>
      <c r="E392" s="59">
        <v>0</v>
      </c>
      <c r="F392" s="59">
        <f t="shared" ref="F392:O392" si="113">+F385+F386+F387+F388+F389+F390+F391</f>
        <v>0</v>
      </c>
      <c r="G392" s="59">
        <f t="shared" si="113"/>
        <v>0</v>
      </c>
      <c r="H392" s="59">
        <f t="shared" si="113"/>
        <v>0</v>
      </c>
      <c r="I392" s="59">
        <f t="shared" si="113"/>
        <v>0</v>
      </c>
      <c r="J392" s="59">
        <f t="shared" si="113"/>
        <v>0</v>
      </c>
      <c r="K392" s="59">
        <f t="shared" si="113"/>
        <v>0</v>
      </c>
      <c r="L392" s="59">
        <f t="shared" si="113"/>
        <v>0</v>
      </c>
      <c r="M392" s="59">
        <f>+M385+M386+M387+M388+M389+M390+M391</f>
        <v>0</v>
      </c>
      <c r="N392" s="59">
        <f t="shared" si="113"/>
        <v>0</v>
      </c>
      <c r="O392" s="59">
        <f t="shared" si="113"/>
        <v>0</v>
      </c>
    </row>
    <row r="393" spans="2:19" ht="14" customHeight="1" thickTop="1" thickBot="1" x14ac:dyDescent="0.2">
      <c r="B393" s="33"/>
      <c r="C393" s="34"/>
      <c r="D393" s="35"/>
      <c r="E393" s="35"/>
      <c r="F393" s="35"/>
      <c r="G393" s="35"/>
      <c r="H393" s="35"/>
      <c r="I393" s="35"/>
      <c r="J393" s="35"/>
      <c r="K393" s="35"/>
      <c r="L393" s="35"/>
      <c r="M393" s="35"/>
      <c r="N393" s="35"/>
      <c r="O393" s="36"/>
    </row>
    <row r="394" spans="2:19" ht="14" customHeight="1" thickTop="1" thickBot="1" x14ac:dyDescent="0.2"/>
    <row r="395" spans="2:19" ht="14" customHeight="1" thickTop="1" x14ac:dyDescent="0.15">
      <c r="B395" s="87"/>
      <c r="C395" s="85" t="s">
        <v>22</v>
      </c>
      <c r="D395" s="82">
        <f t="shared" ref="D395:O395" si="114">+D18+D27+D36+D45+D54+D63+D72+D82+D91+D100+D109+D118+D127+D136+D146+D155+D164+D173+D182+D191+D200+D210+D219+D228+D237+D246+D255+D264+D274+D283+D292+D301+D310+D319+D328+D338+D347+D356+D365+D374+D383+D392</f>
        <v>1085</v>
      </c>
      <c r="E395" s="82">
        <f t="shared" si="114"/>
        <v>840</v>
      </c>
      <c r="F395" s="82">
        <f t="shared" si="114"/>
        <v>1085</v>
      </c>
      <c r="G395" s="82">
        <f t="shared" si="114"/>
        <v>1050</v>
      </c>
      <c r="H395" s="82">
        <f t="shared" si="114"/>
        <v>1240</v>
      </c>
      <c r="I395" s="82">
        <f t="shared" si="114"/>
        <v>1200</v>
      </c>
      <c r="J395" s="82">
        <f t="shared" si="114"/>
        <v>2325</v>
      </c>
      <c r="K395" s="82">
        <f t="shared" si="114"/>
        <v>2325</v>
      </c>
      <c r="L395" s="82">
        <f t="shared" si="114"/>
        <v>1350</v>
      </c>
      <c r="M395" s="82">
        <f t="shared" si="114"/>
        <v>1085</v>
      </c>
      <c r="N395" s="82">
        <f t="shared" si="114"/>
        <v>750</v>
      </c>
      <c r="O395" s="82">
        <f t="shared" si="114"/>
        <v>930</v>
      </c>
      <c r="P395" s="82">
        <f>+SUM(D395:O395)</f>
        <v>15265</v>
      </c>
      <c r="Q395" s="479" t="s">
        <v>23</v>
      </c>
      <c r="R395" s="480"/>
    </row>
    <row r="396" spans="2:19" ht="14" customHeight="1" thickBot="1" x14ac:dyDescent="0.2">
      <c r="B396" s="88"/>
      <c r="C396" s="86"/>
      <c r="D396" s="83">
        <f t="shared" ref="D396:O396" si="115">+D395/D8</f>
        <v>35</v>
      </c>
      <c r="E396" s="83">
        <f t="shared" si="115"/>
        <v>30</v>
      </c>
      <c r="F396" s="83">
        <f t="shared" si="115"/>
        <v>35</v>
      </c>
      <c r="G396" s="83">
        <f t="shared" si="115"/>
        <v>35</v>
      </c>
      <c r="H396" s="83">
        <f t="shared" si="115"/>
        <v>40</v>
      </c>
      <c r="I396" s="83">
        <f t="shared" si="115"/>
        <v>40</v>
      </c>
      <c r="J396" s="83">
        <f t="shared" si="115"/>
        <v>75</v>
      </c>
      <c r="K396" s="83">
        <f t="shared" si="115"/>
        <v>75</v>
      </c>
      <c r="L396" s="83">
        <f t="shared" si="115"/>
        <v>45</v>
      </c>
      <c r="M396" s="83">
        <f t="shared" si="115"/>
        <v>35</v>
      </c>
      <c r="N396" s="83">
        <f t="shared" si="115"/>
        <v>25</v>
      </c>
      <c r="O396" s="83">
        <f t="shared" si="115"/>
        <v>30</v>
      </c>
      <c r="P396" s="472" t="s">
        <v>24</v>
      </c>
      <c r="Q396" s="473"/>
      <c r="R396" s="84"/>
    </row>
    <row r="397" spans="2:19" ht="14" customHeight="1" thickTop="1" x14ac:dyDescent="0.15">
      <c r="P397" s="127" t="s">
        <v>2</v>
      </c>
    </row>
    <row r="398" spans="2:19" ht="14" customHeight="1" x14ac:dyDescent="0.15">
      <c r="C398" s="37" t="s">
        <v>2</v>
      </c>
      <c r="D398" s="62" t="s">
        <v>2</v>
      </c>
      <c r="E398" s="63" t="s">
        <v>2</v>
      </c>
      <c r="F398" s="63" t="s">
        <v>2</v>
      </c>
      <c r="G398" s="63" t="s">
        <v>2</v>
      </c>
      <c r="H398" s="63" t="s">
        <v>2</v>
      </c>
      <c r="I398" s="63" t="s">
        <v>2</v>
      </c>
      <c r="J398" s="63" t="s">
        <v>2</v>
      </c>
      <c r="K398" s="63" t="s">
        <v>2</v>
      </c>
      <c r="L398" s="63" t="s">
        <v>2</v>
      </c>
      <c r="M398" s="63" t="s">
        <v>2</v>
      </c>
      <c r="N398" s="63" t="s">
        <v>2</v>
      </c>
      <c r="O398" s="63" t="s">
        <v>2</v>
      </c>
      <c r="P398" s="63" t="s">
        <v>2</v>
      </c>
      <c r="Q398" s="63"/>
    </row>
    <row r="399" spans="2:19" ht="14" customHeight="1" x14ac:dyDescent="0.15">
      <c r="D399" s="38" t="s">
        <v>2</v>
      </c>
    </row>
    <row r="400" spans="2:19" ht="14" customHeight="1" x14ac:dyDescent="0.15">
      <c r="D400" s="38" t="s">
        <v>2</v>
      </c>
    </row>
    <row r="401" spans="4:4" ht="14" customHeight="1" x14ac:dyDescent="0.15">
      <c r="D401" s="38" t="s">
        <v>2</v>
      </c>
    </row>
    <row r="402" spans="4:4" ht="14" customHeight="1" x14ac:dyDescent="0.15">
      <c r="D402" s="38" t="s">
        <v>2</v>
      </c>
    </row>
    <row r="403" spans="4:4" ht="14" customHeight="1" x14ac:dyDescent="0.15">
      <c r="D403" s="38" t="s">
        <v>2</v>
      </c>
    </row>
    <row r="404" spans="4:4" ht="14" customHeight="1" x14ac:dyDescent="0.15">
      <c r="D404" s="38" t="s">
        <v>2</v>
      </c>
    </row>
    <row r="405" spans="4:4" ht="14" customHeight="1" x14ac:dyDescent="0.15">
      <c r="D405" s="38"/>
    </row>
    <row r="406" spans="4:4" ht="14" customHeight="1" x14ac:dyDescent="0.15">
      <c r="D406" s="38" t="s">
        <v>2</v>
      </c>
    </row>
    <row r="407" spans="4:4" ht="14" customHeight="1" x14ac:dyDescent="0.15">
      <c r="D407" s="38" t="s">
        <v>2</v>
      </c>
    </row>
    <row r="408" spans="4:4" ht="14" customHeight="1" x14ac:dyDescent="0.15">
      <c r="D408" s="38" t="s">
        <v>2</v>
      </c>
    </row>
    <row r="409" spans="4:4" ht="14" customHeight="1" x14ac:dyDescent="0.15">
      <c r="D409" s="38" t="s">
        <v>2</v>
      </c>
    </row>
    <row r="410" spans="4:4" ht="14" customHeight="1" x14ac:dyDescent="0.15">
      <c r="D410" s="38" t="s">
        <v>2</v>
      </c>
    </row>
    <row r="411" spans="4:4" ht="14" customHeight="1" x14ac:dyDescent="0.15"/>
    <row r="412" spans="4:4" ht="14" customHeight="1" x14ac:dyDescent="0.15"/>
    <row r="413" spans="4:4" ht="14" customHeight="1" x14ac:dyDescent="0.15"/>
    <row r="414" spans="4:4" ht="14" customHeight="1" x14ac:dyDescent="0.15"/>
    <row r="415" spans="4:4" ht="14" customHeight="1" x14ac:dyDescent="0.15"/>
    <row r="416" spans="4:4" ht="14" customHeight="1" x14ac:dyDescent="0.15"/>
    <row r="417" ht="14" customHeight="1" x14ac:dyDescent="0.15"/>
    <row r="418" ht="14" customHeight="1" x14ac:dyDescent="0.15"/>
    <row r="419" ht="14" customHeight="1" x14ac:dyDescent="0.15"/>
    <row r="420" ht="14" customHeight="1" x14ac:dyDescent="0.15"/>
    <row r="421" ht="14" customHeight="1" x14ac:dyDescent="0.15"/>
    <row r="422" ht="14" customHeight="1" x14ac:dyDescent="0.15"/>
    <row r="423" ht="14" customHeight="1" x14ac:dyDescent="0.15"/>
    <row r="424" ht="14" customHeight="1" x14ac:dyDescent="0.15"/>
    <row r="425" ht="14" customHeight="1" x14ac:dyDescent="0.15"/>
    <row r="426" ht="14" customHeight="1" x14ac:dyDescent="0.15"/>
    <row r="427" ht="14" customHeight="1" x14ac:dyDescent="0.15"/>
    <row r="428" ht="14" customHeight="1" x14ac:dyDescent="0.15"/>
    <row r="429" ht="14" customHeight="1" x14ac:dyDescent="0.15"/>
    <row r="430" ht="14" customHeight="1" x14ac:dyDescent="0.15"/>
    <row r="431" ht="14" customHeight="1" x14ac:dyDescent="0.15"/>
    <row r="432" ht="14" customHeight="1" x14ac:dyDescent="0.15"/>
    <row r="433" ht="14" customHeight="1" x14ac:dyDescent="0.15"/>
    <row r="434" ht="14" customHeight="1" x14ac:dyDescent="0.15"/>
    <row r="435" ht="14" customHeight="1" x14ac:dyDescent="0.15"/>
    <row r="436" ht="14" customHeight="1" x14ac:dyDescent="0.15"/>
    <row r="437" ht="14" customHeight="1" x14ac:dyDescent="0.15"/>
    <row r="438" ht="14" customHeight="1" x14ac:dyDescent="0.15"/>
    <row r="439" ht="14" customHeight="1" x14ac:dyDescent="0.15"/>
    <row r="440" ht="14" customHeight="1" x14ac:dyDescent="0.15"/>
    <row r="441" ht="14" customHeight="1" x14ac:dyDescent="0.15"/>
    <row r="442" ht="14" customHeight="1" x14ac:dyDescent="0.15"/>
    <row r="443" ht="14" customHeight="1" x14ac:dyDescent="0.15"/>
    <row r="444" ht="14" customHeight="1" x14ac:dyDescent="0.15"/>
    <row r="445" ht="14" customHeight="1" x14ac:dyDescent="0.15"/>
    <row r="446" ht="14" customHeight="1" x14ac:dyDescent="0.15"/>
    <row r="447" ht="14" customHeight="1" x14ac:dyDescent="0.15"/>
    <row r="448" ht="14" customHeight="1" x14ac:dyDescent="0.15"/>
    <row r="449" ht="14" customHeight="1" x14ac:dyDescent="0.15"/>
    <row r="450" ht="14" customHeight="1" x14ac:dyDescent="0.15"/>
    <row r="451" ht="14" customHeight="1" x14ac:dyDescent="0.15"/>
    <row r="452" ht="14" customHeight="1" x14ac:dyDescent="0.15"/>
    <row r="453" ht="14" customHeight="1" x14ac:dyDescent="0.15"/>
    <row r="454" ht="14" customHeight="1" x14ac:dyDescent="0.15"/>
    <row r="455" ht="14" customHeight="1" x14ac:dyDescent="0.15"/>
    <row r="456" ht="14" customHeight="1" x14ac:dyDescent="0.15"/>
    <row r="457" ht="14" customHeight="1" x14ac:dyDescent="0.15"/>
    <row r="458" ht="14" customHeight="1" x14ac:dyDescent="0.15"/>
    <row r="459" ht="14" customHeight="1" x14ac:dyDescent="0.15"/>
    <row r="460" ht="14" customHeight="1" x14ac:dyDescent="0.15"/>
    <row r="461" ht="14" customHeight="1" x14ac:dyDescent="0.15"/>
    <row r="462" ht="14" customHeight="1" x14ac:dyDescent="0.15"/>
    <row r="463" ht="14" customHeight="1" x14ac:dyDescent="0.15"/>
    <row r="464" ht="14" customHeight="1" x14ac:dyDescent="0.15"/>
    <row r="465" ht="14" customHeight="1" x14ac:dyDescent="0.15"/>
    <row r="466" ht="14" customHeight="1" x14ac:dyDescent="0.15"/>
    <row r="467" ht="14" customHeight="1" x14ac:dyDescent="0.15"/>
    <row r="468" ht="14" customHeight="1" x14ac:dyDescent="0.15"/>
    <row r="469" ht="14" customHeight="1" x14ac:dyDescent="0.15"/>
    <row r="470" ht="14" customHeight="1" x14ac:dyDescent="0.15"/>
  </sheetData>
  <sheetProtection algorithmName="SHA-512" hashValue="czz1yX+l/FmWFaaLGlmeA+twemVjCYuUgSbQA9PvwpAJKcTZszitMddJs+VHSO4oaDhYXHR1RZux5xKATHHIQA==" saltValue="Ylj0MRqWtTChdfQfe/C23Q==" spinCount="100000" sheet="1" objects="1" scenarios="1"/>
  <mergeCells count="13">
    <mergeCell ref="P396:Q396"/>
    <mergeCell ref="B73:O73"/>
    <mergeCell ref="B137:O137"/>
    <mergeCell ref="B201:O201"/>
    <mergeCell ref="B265:O265"/>
    <mergeCell ref="B329:O329"/>
    <mergeCell ref="Q395:R395"/>
    <mergeCell ref="B9:O9"/>
    <mergeCell ref="B2:O2"/>
    <mergeCell ref="B3:O3"/>
    <mergeCell ref="B4:O4"/>
    <mergeCell ref="B7:C7"/>
    <mergeCell ref="B8:C8"/>
  </mergeCells>
  <pageMargins left="0.75" right="0.75" top="1" bottom="1" header="0.4921259845" footer="0.4921259845"/>
  <pageSetup orientation="portrait" horizontalDpi="4294967292" verticalDpi="4294967292"/>
  <ignoredErrors>
    <ignoredError sqref="C384 C357 C366 C375 C37 C46 C55 C64 C101 C110 C119 C128 C165 C174 C183 C192 C229 C238 C247 C256 C293 C302 C311 C320" formula="1"/>
  </ignoredErrors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3">
    <tabColor theme="1"/>
  </sheetPr>
  <dimension ref="B1:P24"/>
  <sheetViews>
    <sheetView zoomScale="150" zoomScaleNormal="150" zoomScalePageLayoutView="150" workbookViewId="0"/>
  </sheetViews>
  <sheetFormatPr baseColWidth="10" defaultRowHeight="13" x14ac:dyDescent="0.15"/>
  <cols>
    <col min="1" max="1" width="4.33203125" customWidth="1"/>
    <col min="2" max="2" width="19" bestFit="1" customWidth="1"/>
    <col min="4" max="4" width="10.83203125" customWidth="1"/>
    <col min="5" max="5" width="10.6640625" customWidth="1"/>
    <col min="6" max="6" width="9.1640625" customWidth="1"/>
    <col min="7" max="7" width="8.6640625" customWidth="1"/>
    <col min="8" max="8" width="8.1640625" customWidth="1"/>
    <col min="9" max="9" width="8.5" customWidth="1"/>
    <col min="10" max="10" width="9.6640625" customWidth="1"/>
    <col min="11" max="11" width="8.83203125" customWidth="1"/>
    <col min="12" max="12" width="13.6640625" bestFit="1" customWidth="1"/>
    <col min="13" max="13" width="11.33203125" bestFit="1" customWidth="1"/>
    <col min="14" max="15" width="13.1640625" bestFit="1" customWidth="1"/>
    <col min="16" max="16" width="18.5" customWidth="1"/>
  </cols>
  <sheetData>
    <row r="1" spans="2:16" ht="14" thickBot="1" x14ac:dyDescent="0.2"/>
    <row r="2" spans="2:16" ht="19" thickTop="1" x14ac:dyDescent="0.2">
      <c r="B2" s="481" t="str">
        <f>+'Calendrier 2021'!B2:O2</f>
        <v>Restaurant 3 inc</v>
      </c>
      <c r="C2" s="482"/>
      <c r="D2" s="482"/>
      <c r="E2" s="482"/>
      <c r="F2" s="482"/>
      <c r="G2" s="482"/>
      <c r="H2" s="482"/>
      <c r="I2" s="482"/>
      <c r="J2" s="482"/>
      <c r="K2" s="482"/>
      <c r="L2" s="482"/>
      <c r="M2" s="482"/>
      <c r="N2" s="482"/>
      <c r="O2" s="482"/>
      <c r="P2" s="483"/>
    </row>
    <row r="3" spans="2:16" ht="16" x14ac:dyDescent="0.2">
      <c r="B3" s="484" t="str">
        <f>+'Calendrier 2021'!B3:O3</f>
        <v xml:space="preserve">États des résultats prévisionnels </v>
      </c>
      <c r="C3" s="485"/>
      <c r="D3" s="485"/>
      <c r="E3" s="485"/>
      <c r="F3" s="485"/>
      <c r="G3" s="485"/>
      <c r="H3" s="485"/>
      <c r="I3" s="485"/>
      <c r="J3" s="485"/>
      <c r="K3" s="485"/>
      <c r="L3" s="485"/>
      <c r="M3" s="485"/>
      <c r="N3" s="485"/>
      <c r="O3" s="485"/>
      <c r="P3" s="486"/>
    </row>
    <row r="4" spans="2:16" ht="14" thickBot="1" x14ac:dyDescent="0.2">
      <c r="B4" s="487" t="str">
        <f>+'Calendrier 2021'!B4:O4</f>
        <v>Pour la période du 1er janvier 2021 au 31 décembre 2021</v>
      </c>
      <c r="C4" s="488"/>
      <c r="D4" s="488"/>
      <c r="E4" s="488"/>
      <c r="F4" s="488"/>
      <c r="G4" s="488"/>
      <c r="H4" s="488"/>
      <c r="I4" s="488"/>
      <c r="J4" s="488"/>
      <c r="K4" s="488"/>
      <c r="L4" s="488"/>
      <c r="M4" s="488"/>
      <c r="N4" s="488"/>
      <c r="O4" s="488"/>
      <c r="P4" s="489"/>
    </row>
    <row r="5" spans="2:16" ht="14" thickTop="1" x14ac:dyDescent="0.15">
      <c r="B5" s="89"/>
      <c r="C5" s="90"/>
      <c r="D5" s="91" t="str">
        <f>+'Achalandage 2021'!D5</f>
        <v>Pér.01</v>
      </c>
      <c r="E5" s="91" t="str">
        <f>+'Achalandage 2021'!E5</f>
        <v>Pér.02</v>
      </c>
      <c r="F5" s="91" t="str">
        <f>+'Achalandage 2021'!F5</f>
        <v>Pér.03</v>
      </c>
      <c r="G5" s="91" t="str">
        <f>+'Achalandage 2021'!G5</f>
        <v>Pér.04</v>
      </c>
      <c r="H5" s="91" t="str">
        <f>+'Achalandage 2021'!H5</f>
        <v>Pér.05</v>
      </c>
      <c r="I5" s="91" t="str">
        <f>+'Achalandage 2021'!I5</f>
        <v>Pér.06</v>
      </c>
      <c r="J5" s="91" t="str">
        <f>+'Achalandage 2021'!J5</f>
        <v>Pér.07</v>
      </c>
      <c r="K5" s="91" t="str">
        <f>+'Achalandage 2021'!K5</f>
        <v>Pér.08</v>
      </c>
      <c r="L5" s="91" t="str">
        <f>+'Achalandage 2021'!L5</f>
        <v>Pér.09</v>
      </c>
      <c r="M5" s="91" t="str">
        <f>+'Achalandage 2021'!M5</f>
        <v>Pér.10</v>
      </c>
      <c r="N5" s="91" t="str">
        <f>+'Achalandage 2021'!N5</f>
        <v>Pér.11</v>
      </c>
      <c r="O5" s="91" t="str">
        <f>+'Achalandage 2021'!O5</f>
        <v>Pér.12</v>
      </c>
      <c r="P5" s="92" t="s">
        <v>30</v>
      </c>
    </row>
    <row r="6" spans="2:16" ht="14" thickBot="1" x14ac:dyDescent="0.2">
      <c r="B6" s="93"/>
      <c r="C6" s="94"/>
      <c r="D6" s="95" t="str">
        <f>+'Achalandage 2021'!D6</f>
        <v>Janvier 2021</v>
      </c>
      <c r="E6" s="95" t="str">
        <f>+'Achalandage 2021'!E6</f>
        <v>Février 2021</v>
      </c>
      <c r="F6" s="95" t="str">
        <f>+'Achalandage 2021'!F6</f>
        <v>Mars 2021</v>
      </c>
      <c r="G6" s="95" t="str">
        <f>+'Achalandage 2021'!G6</f>
        <v>Avril 2021</v>
      </c>
      <c r="H6" s="95" t="str">
        <f>+'Achalandage 2021'!H6</f>
        <v>Mai 2021</v>
      </c>
      <c r="I6" s="95" t="str">
        <f>+'Achalandage 2021'!I6</f>
        <v>Juin 2021</v>
      </c>
      <c r="J6" s="95" t="str">
        <f>+'Achalandage 2021'!J6</f>
        <v>Juillet 2021</v>
      </c>
      <c r="K6" s="95" t="str">
        <f>+'Achalandage 2021'!K6</f>
        <v>Août 2021</v>
      </c>
      <c r="L6" s="95" t="str">
        <f>+'Achalandage 2021'!L6</f>
        <v>Septembre 2021</v>
      </c>
      <c r="M6" s="95" t="str">
        <f>+'Achalandage 2021'!M6</f>
        <v>Octobre 2021</v>
      </c>
      <c r="N6" s="95" t="str">
        <f>+'Achalandage 2021'!N6</f>
        <v>Novembre 2021</v>
      </c>
      <c r="O6" s="95" t="str">
        <f>+'Achalandage 2021'!O6</f>
        <v>Décembre 2021</v>
      </c>
      <c r="P6" s="96" t="s">
        <v>10</v>
      </c>
    </row>
    <row r="7" spans="2:16" ht="15" thickTop="1" thickBot="1" x14ac:dyDescent="0.2">
      <c r="B7" s="494" t="str">
        <f>+'Achalandage 2021'!B7:C7</f>
        <v>NB de place</v>
      </c>
      <c r="C7" s="495"/>
      <c r="D7" s="117">
        <f>+'Calendrier 2021'!D7</f>
        <v>1</v>
      </c>
      <c r="E7" s="118">
        <f t="shared" ref="E7:O7" si="0">+D7</f>
        <v>1</v>
      </c>
      <c r="F7" s="119">
        <f t="shared" si="0"/>
        <v>1</v>
      </c>
      <c r="G7" s="119">
        <f t="shared" si="0"/>
        <v>1</v>
      </c>
      <c r="H7" s="119">
        <f t="shared" si="0"/>
        <v>1</v>
      </c>
      <c r="I7" s="119">
        <f t="shared" si="0"/>
        <v>1</v>
      </c>
      <c r="J7" s="119">
        <f t="shared" si="0"/>
        <v>1</v>
      </c>
      <c r="K7" s="119">
        <f t="shared" si="0"/>
        <v>1</v>
      </c>
      <c r="L7" s="119">
        <f t="shared" si="0"/>
        <v>1</v>
      </c>
      <c r="M7" s="119">
        <f t="shared" si="0"/>
        <v>1</v>
      </c>
      <c r="N7" s="119">
        <f t="shared" si="0"/>
        <v>1</v>
      </c>
      <c r="O7" s="120">
        <f t="shared" si="0"/>
        <v>1</v>
      </c>
      <c r="P7" s="120">
        <f t="shared" ref="P7" si="1">+O7</f>
        <v>1</v>
      </c>
    </row>
    <row r="8" spans="2:16" ht="15" thickTop="1" thickBot="1" x14ac:dyDescent="0.2">
      <c r="B8" s="496" t="s">
        <v>28</v>
      </c>
      <c r="C8" s="497"/>
      <c r="D8" s="97">
        <f>+'Achalandage 2021'!D8</f>
        <v>31</v>
      </c>
      <c r="E8" s="97">
        <f>+'Achalandage 2021'!E8</f>
        <v>28</v>
      </c>
      <c r="F8" s="97">
        <f>+'Achalandage 2021'!F8</f>
        <v>31</v>
      </c>
      <c r="G8" s="97">
        <f>+'Achalandage 2021'!G8</f>
        <v>30</v>
      </c>
      <c r="H8" s="97">
        <f>+'Achalandage 2021'!H8</f>
        <v>31</v>
      </c>
      <c r="I8" s="97">
        <f>+'Achalandage 2021'!I8</f>
        <v>30</v>
      </c>
      <c r="J8" s="97">
        <f>+'Achalandage 2021'!J8</f>
        <v>31</v>
      </c>
      <c r="K8" s="97">
        <f>+'Achalandage 2021'!K8</f>
        <v>31</v>
      </c>
      <c r="L8" s="97">
        <f>+'Achalandage 2021'!L8</f>
        <v>30</v>
      </c>
      <c r="M8" s="97">
        <f>+'Achalandage 2021'!M8</f>
        <v>31</v>
      </c>
      <c r="N8" s="97">
        <f>+'Achalandage 2021'!N8</f>
        <v>30</v>
      </c>
      <c r="O8" s="97">
        <f>+'Achalandage 2021'!O8</f>
        <v>31</v>
      </c>
      <c r="P8" s="98">
        <f>+D8+E8+F8+G8+H8+I8+J8+K8+L8+M8+N8+O8</f>
        <v>365</v>
      </c>
    </row>
    <row r="9" spans="2:16" ht="15" thickTop="1" thickBot="1" x14ac:dyDescent="0.2">
      <c r="B9" s="498" t="s">
        <v>29</v>
      </c>
      <c r="C9" s="499"/>
      <c r="D9" s="304">
        <f t="shared" ref="D9:O9" si="2">+D8</f>
        <v>31</v>
      </c>
      <c r="E9" s="304">
        <f t="shared" si="2"/>
        <v>28</v>
      </c>
      <c r="F9" s="304">
        <f t="shared" si="2"/>
        <v>31</v>
      </c>
      <c r="G9" s="304">
        <f t="shared" si="2"/>
        <v>30</v>
      </c>
      <c r="H9" s="304">
        <f t="shared" si="2"/>
        <v>31</v>
      </c>
      <c r="I9" s="304">
        <f t="shared" si="2"/>
        <v>30</v>
      </c>
      <c r="J9" s="304">
        <f t="shared" si="2"/>
        <v>31</v>
      </c>
      <c r="K9" s="304">
        <f t="shared" si="2"/>
        <v>31</v>
      </c>
      <c r="L9" s="304">
        <f t="shared" si="2"/>
        <v>30</v>
      </c>
      <c r="M9" s="304">
        <f t="shared" si="2"/>
        <v>31</v>
      </c>
      <c r="N9" s="304">
        <f t="shared" si="2"/>
        <v>30</v>
      </c>
      <c r="O9" s="304">
        <f t="shared" si="2"/>
        <v>31</v>
      </c>
      <c r="P9" s="116">
        <f>+D9+E9+F9+G9+H9+I9+J9+K9+L9+M9+N9+O9</f>
        <v>365</v>
      </c>
    </row>
    <row r="10" spans="2:16" ht="15" thickTop="1" thickBot="1" x14ac:dyDescent="0.2">
      <c r="B10" s="106" t="s">
        <v>52</v>
      </c>
      <c r="C10" s="107" t="s">
        <v>2</v>
      </c>
      <c r="D10" s="108">
        <f t="shared" ref="D10:O10" si="3">+D19/$P$19</f>
        <v>7.1077628562070089E-2</v>
      </c>
      <c r="E10" s="108">
        <f t="shared" si="3"/>
        <v>5.5027841467409105E-2</v>
      </c>
      <c r="F10" s="108">
        <f t="shared" si="3"/>
        <v>7.1077628562070089E-2</v>
      </c>
      <c r="G10" s="108">
        <f t="shared" si="3"/>
        <v>6.8784801834261389E-2</v>
      </c>
      <c r="H10" s="108">
        <f t="shared" si="3"/>
        <v>8.1231575499508685E-2</v>
      </c>
      <c r="I10" s="108">
        <f t="shared" si="3"/>
        <v>7.8611202096298724E-2</v>
      </c>
      <c r="J10" s="108">
        <f t="shared" si="3"/>
        <v>0.15230920406157877</v>
      </c>
      <c r="K10" s="108">
        <f t="shared" si="3"/>
        <v>0.15230920406157877</v>
      </c>
      <c r="L10" s="108">
        <f t="shared" si="3"/>
        <v>8.8437602358336059E-2</v>
      </c>
      <c r="M10" s="108">
        <f t="shared" si="3"/>
        <v>7.1077628562070089E-2</v>
      </c>
      <c r="N10" s="108">
        <f t="shared" si="3"/>
        <v>4.9132001310186704E-2</v>
      </c>
      <c r="O10" s="108">
        <f t="shared" si="3"/>
        <v>6.0923681624631507E-2</v>
      </c>
      <c r="P10" s="109">
        <f>+D10+E10+F10+G10+H10+I10+J10+K10+L10+M10+N10+O10</f>
        <v>0.99999999999999989</v>
      </c>
    </row>
    <row r="11" spans="2:16" ht="13" customHeight="1" thickTop="1" x14ac:dyDescent="0.15">
      <c r="B11" s="99">
        <v>1</v>
      </c>
      <c r="C11" s="100" t="s">
        <v>3</v>
      </c>
      <c r="D11" s="69">
        <f>+'Achalandage 2021'!D11+'Achalandage 2021'!D20+'Achalandage 2021'!D29+'Achalandage 2021'!D38+'Achalandage 2021'!D47+'Achalandage 2021'!D56+'Achalandage 2021'!D65+'Achalandage 2021'!D75+'Achalandage 2021'!D84+'Achalandage 2021'!D93+'Achalandage 2021'!D102+'Achalandage 2021'!D111+'Achalandage 2021'!D120+'Achalandage 2021'!D129+'Achalandage 2021'!D139+'Achalandage 2021'!D148+'Achalandage 2021'!D157+'Achalandage 2021'!D166+'Achalandage 2021'!D175+'Achalandage 2021'!D184+'Achalandage 2021'!D193+'Achalandage 2021'!D203+'Achalandage 2021'!D212+'Achalandage 2021'!D221+'Achalandage 2021'!D230+'Achalandage 2021'!D239+'Achalandage 2021'!D248+'Achalandage 2021'!D257+'Achalandage 2021'!D267+'Achalandage 2021'!D276+'Achalandage 2021'!D285+'Achalandage 2021'!D294+'Achalandage 2021'!D303+'Achalandage 2021'!D312+'Achalandage 2021'!D321+'Achalandage 2021'!D331+'Achalandage 2021'!D340+'Achalandage 2021'!D349+'Achalandage 2021'!D358+'Achalandage 2021'!D367+'Achalandage 2021'!D376+'Achalandage 2021'!D385</f>
        <v>0</v>
      </c>
      <c r="E11" s="69">
        <f>+'Achalandage 2021'!E11+'Achalandage 2021'!E20+'Achalandage 2021'!E29+'Achalandage 2021'!E38+'Achalandage 2021'!E47+'Achalandage 2021'!E56+'Achalandage 2021'!E65+'Achalandage 2021'!E75+'Achalandage 2021'!E84+'Achalandage 2021'!E93+'Achalandage 2021'!E102+'Achalandage 2021'!E111+'Achalandage 2021'!E120+'Achalandage 2021'!E129+'Achalandage 2021'!E139+'Achalandage 2021'!E148+'Achalandage 2021'!E157+'Achalandage 2021'!E166+'Achalandage 2021'!E175+'Achalandage 2021'!E184+'Achalandage 2021'!E193+'Achalandage 2021'!E203+'Achalandage 2021'!E212+'Achalandage 2021'!E221+'Achalandage 2021'!E230+'Achalandage 2021'!E239+'Achalandage 2021'!E248+'Achalandage 2021'!E257+'Achalandage 2021'!E267+'Achalandage 2021'!E276+'Achalandage 2021'!E285+'Achalandage 2021'!E294+'Achalandage 2021'!E303+'Achalandage 2021'!E312+'Achalandage 2021'!E321+'Achalandage 2021'!E331+'Achalandage 2021'!E340+'Achalandage 2021'!E349+'Achalandage 2021'!E358+'Achalandage 2021'!E367+'Achalandage 2021'!E376+'Achalandage 2021'!E385</f>
        <v>0</v>
      </c>
      <c r="F11" s="69">
        <f>+'Achalandage 2021'!F11+'Achalandage 2021'!F20+'Achalandage 2021'!F29+'Achalandage 2021'!F38+'Achalandage 2021'!F47+'Achalandage 2021'!F56+'Achalandage 2021'!F65+'Achalandage 2021'!F75+'Achalandage 2021'!F84+'Achalandage 2021'!F93+'Achalandage 2021'!F102+'Achalandage 2021'!F111+'Achalandage 2021'!F120+'Achalandage 2021'!F129+'Achalandage 2021'!F139+'Achalandage 2021'!F148+'Achalandage 2021'!F157+'Achalandage 2021'!F166+'Achalandage 2021'!F175+'Achalandage 2021'!F184+'Achalandage 2021'!F193+'Achalandage 2021'!F203+'Achalandage 2021'!F212+'Achalandage 2021'!F221+'Achalandage 2021'!F230+'Achalandage 2021'!F239+'Achalandage 2021'!F248+'Achalandage 2021'!F257+'Achalandage 2021'!F267+'Achalandage 2021'!F276+'Achalandage 2021'!F285+'Achalandage 2021'!F294+'Achalandage 2021'!F303+'Achalandage 2021'!F312+'Achalandage 2021'!F321+'Achalandage 2021'!F331+'Achalandage 2021'!F340+'Achalandage 2021'!F349+'Achalandage 2021'!F358+'Achalandage 2021'!F367+'Achalandage 2021'!F376+'Achalandage 2021'!F385</f>
        <v>0</v>
      </c>
      <c r="G11" s="69">
        <f>+'Achalandage 2021'!G11+'Achalandage 2021'!G20+'Achalandage 2021'!G29+'Achalandage 2021'!G38+'Achalandage 2021'!G47+'Achalandage 2021'!G56+'Achalandage 2021'!G65+'Achalandage 2021'!G75+'Achalandage 2021'!G84+'Achalandage 2021'!G93+'Achalandage 2021'!G102+'Achalandage 2021'!G111+'Achalandage 2021'!G120+'Achalandage 2021'!G129+'Achalandage 2021'!G139+'Achalandage 2021'!G148+'Achalandage 2021'!G157+'Achalandage 2021'!G166+'Achalandage 2021'!G175+'Achalandage 2021'!G184+'Achalandage 2021'!G193+'Achalandage 2021'!G203+'Achalandage 2021'!G212+'Achalandage 2021'!G221+'Achalandage 2021'!G230+'Achalandage 2021'!G239+'Achalandage 2021'!G248+'Achalandage 2021'!G257+'Achalandage 2021'!G267+'Achalandage 2021'!G276+'Achalandage 2021'!G285+'Achalandage 2021'!G294+'Achalandage 2021'!G303+'Achalandage 2021'!G312+'Achalandage 2021'!G321+'Achalandage 2021'!G331+'Achalandage 2021'!G340+'Achalandage 2021'!G349+'Achalandage 2021'!G358+'Achalandage 2021'!G367+'Achalandage 2021'!G376+'Achalandage 2021'!G385</f>
        <v>0</v>
      </c>
      <c r="H11" s="69">
        <f>+'Achalandage 2021'!H11+'Achalandage 2021'!H20+'Achalandage 2021'!H29+'Achalandage 2021'!H38+'Achalandage 2021'!H47+'Achalandage 2021'!H56+'Achalandage 2021'!H65+'Achalandage 2021'!H75+'Achalandage 2021'!H84+'Achalandage 2021'!H93+'Achalandage 2021'!H102+'Achalandage 2021'!H111+'Achalandage 2021'!H120+'Achalandage 2021'!H129+'Achalandage 2021'!H139+'Achalandage 2021'!H148+'Achalandage 2021'!H157+'Achalandage 2021'!H166+'Achalandage 2021'!H175+'Achalandage 2021'!H184+'Achalandage 2021'!H193+'Achalandage 2021'!H203+'Achalandage 2021'!H212+'Achalandage 2021'!H221+'Achalandage 2021'!H230+'Achalandage 2021'!H239+'Achalandage 2021'!H248+'Achalandage 2021'!H257+'Achalandage 2021'!H267+'Achalandage 2021'!H276+'Achalandage 2021'!H285+'Achalandage 2021'!H294+'Achalandage 2021'!H303+'Achalandage 2021'!H312+'Achalandage 2021'!H321+'Achalandage 2021'!H331+'Achalandage 2021'!H340+'Achalandage 2021'!H349+'Achalandage 2021'!H358+'Achalandage 2021'!H367+'Achalandage 2021'!H376+'Achalandage 2021'!H385</f>
        <v>0</v>
      </c>
      <c r="I11" s="69">
        <f>+'Achalandage 2021'!I11+'Achalandage 2021'!I20+'Achalandage 2021'!I29+'Achalandage 2021'!I38+'Achalandage 2021'!I47+'Achalandage 2021'!I56+'Achalandage 2021'!I65+'Achalandage 2021'!I75+'Achalandage 2021'!I84+'Achalandage 2021'!I93+'Achalandage 2021'!I102+'Achalandage 2021'!I111+'Achalandage 2021'!I120+'Achalandage 2021'!I129+'Achalandage 2021'!I139+'Achalandage 2021'!I148+'Achalandage 2021'!I157+'Achalandage 2021'!I166+'Achalandage 2021'!I175+'Achalandage 2021'!I184+'Achalandage 2021'!I193+'Achalandage 2021'!I203+'Achalandage 2021'!I212+'Achalandage 2021'!I221+'Achalandage 2021'!I230+'Achalandage 2021'!I239+'Achalandage 2021'!I248+'Achalandage 2021'!I257+'Achalandage 2021'!I267+'Achalandage 2021'!I276+'Achalandage 2021'!I285+'Achalandage 2021'!I294+'Achalandage 2021'!I303+'Achalandage 2021'!I312+'Achalandage 2021'!I321+'Achalandage 2021'!I331+'Achalandage 2021'!I340+'Achalandage 2021'!I349+'Achalandage 2021'!I358+'Achalandage 2021'!I367+'Achalandage 2021'!I376+'Achalandage 2021'!I385</f>
        <v>0</v>
      </c>
      <c r="J11" s="69">
        <f>+'Achalandage 2021'!J11+'Achalandage 2021'!J20+'Achalandage 2021'!J29+'Achalandage 2021'!J38+'Achalandage 2021'!J47+'Achalandage 2021'!J56+'Achalandage 2021'!J65+'Achalandage 2021'!J75+'Achalandage 2021'!J84+'Achalandage 2021'!J93+'Achalandage 2021'!J102+'Achalandage 2021'!J111+'Achalandage 2021'!J120+'Achalandage 2021'!J129+'Achalandage 2021'!J139+'Achalandage 2021'!J148+'Achalandage 2021'!J157+'Achalandage 2021'!J166+'Achalandage 2021'!J175+'Achalandage 2021'!J184+'Achalandage 2021'!J193+'Achalandage 2021'!J203+'Achalandage 2021'!J212+'Achalandage 2021'!J221+'Achalandage 2021'!J230+'Achalandage 2021'!J239+'Achalandage 2021'!J248+'Achalandage 2021'!J257+'Achalandage 2021'!J267+'Achalandage 2021'!J276+'Achalandage 2021'!J285+'Achalandage 2021'!J294+'Achalandage 2021'!J303+'Achalandage 2021'!J312+'Achalandage 2021'!J321+'Achalandage 2021'!J331+'Achalandage 2021'!J340+'Achalandage 2021'!J349+'Achalandage 2021'!J358+'Achalandage 2021'!J367+'Achalandage 2021'!J376+'Achalandage 2021'!J385</f>
        <v>0</v>
      </c>
      <c r="K11" s="69">
        <f>+'Achalandage 2021'!K11+'Achalandage 2021'!K20+'Achalandage 2021'!K29+'Achalandage 2021'!K38+'Achalandage 2021'!K47+'Achalandage 2021'!K56+'Achalandage 2021'!K65+'Achalandage 2021'!K75+'Achalandage 2021'!K84+'Achalandage 2021'!K93+'Achalandage 2021'!K102+'Achalandage 2021'!K111+'Achalandage 2021'!K120+'Achalandage 2021'!K129+'Achalandage 2021'!K139+'Achalandage 2021'!K148+'Achalandage 2021'!K157+'Achalandage 2021'!K166+'Achalandage 2021'!K175+'Achalandage 2021'!K184+'Achalandage 2021'!K193+'Achalandage 2021'!K203+'Achalandage 2021'!K212+'Achalandage 2021'!K221+'Achalandage 2021'!K230+'Achalandage 2021'!K239+'Achalandage 2021'!K248+'Achalandage 2021'!K257+'Achalandage 2021'!K267+'Achalandage 2021'!K276+'Achalandage 2021'!K285+'Achalandage 2021'!K294+'Achalandage 2021'!K303+'Achalandage 2021'!K312+'Achalandage 2021'!K321+'Achalandage 2021'!K331+'Achalandage 2021'!K340+'Achalandage 2021'!K349+'Achalandage 2021'!K358+'Achalandage 2021'!K367+'Achalandage 2021'!K376+'Achalandage 2021'!K385</f>
        <v>0</v>
      </c>
      <c r="L11" s="69">
        <f>+'Achalandage 2021'!L11+'Achalandage 2021'!L20+'Achalandage 2021'!L29+'Achalandage 2021'!L38+'Achalandage 2021'!L47+'Achalandage 2021'!L56+'Achalandage 2021'!L65+'Achalandage 2021'!L75+'Achalandage 2021'!L84+'Achalandage 2021'!L93+'Achalandage 2021'!L102+'Achalandage 2021'!L111+'Achalandage 2021'!L120+'Achalandage 2021'!L129+'Achalandage 2021'!L139+'Achalandage 2021'!L148+'Achalandage 2021'!L157+'Achalandage 2021'!L166+'Achalandage 2021'!L175+'Achalandage 2021'!L184+'Achalandage 2021'!L193+'Achalandage 2021'!L203+'Achalandage 2021'!L212+'Achalandage 2021'!L221+'Achalandage 2021'!L230+'Achalandage 2021'!L239+'Achalandage 2021'!L248+'Achalandage 2021'!L257+'Achalandage 2021'!L267+'Achalandage 2021'!L276+'Achalandage 2021'!L285+'Achalandage 2021'!L294+'Achalandage 2021'!L303+'Achalandage 2021'!L312+'Achalandage 2021'!L321+'Achalandage 2021'!L331+'Achalandage 2021'!L340+'Achalandage 2021'!L349+'Achalandage 2021'!L358+'Achalandage 2021'!L367+'Achalandage 2021'!L376+'Achalandage 2021'!L385</f>
        <v>0</v>
      </c>
      <c r="M11" s="69">
        <f>+'Achalandage 2021'!M11+'Achalandage 2021'!M20+'Achalandage 2021'!M29+'Achalandage 2021'!M38+'Achalandage 2021'!M47+'Achalandage 2021'!M56+'Achalandage 2021'!M65+'Achalandage 2021'!M75+'Achalandage 2021'!M84+'Achalandage 2021'!M93+'Achalandage 2021'!M102+'Achalandage 2021'!M111+'Achalandage 2021'!M120+'Achalandage 2021'!M129+'Achalandage 2021'!M139+'Achalandage 2021'!M148+'Achalandage 2021'!M157+'Achalandage 2021'!M166+'Achalandage 2021'!M175+'Achalandage 2021'!M184+'Achalandage 2021'!M193+'Achalandage 2021'!M203+'Achalandage 2021'!M212+'Achalandage 2021'!M221+'Achalandage 2021'!M230+'Achalandage 2021'!M239+'Achalandage 2021'!M248+'Achalandage 2021'!M257+'Achalandage 2021'!M267+'Achalandage 2021'!M276+'Achalandage 2021'!M285+'Achalandage 2021'!M294+'Achalandage 2021'!M303+'Achalandage 2021'!M312+'Achalandage 2021'!M321+'Achalandage 2021'!M331+'Achalandage 2021'!M340+'Achalandage 2021'!M349+'Achalandage 2021'!M358+'Achalandage 2021'!M367+'Achalandage 2021'!M376+'Achalandage 2021'!M385</f>
        <v>0</v>
      </c>
      <c r="N11" s="69">
        <f>+'Achalandage 2021'!N11+'Achalandage 2021'!N20+'Achalandage 2021'!N29+'Achalandage 2021'!N38+'Achalandage 2021'!N47+'Achalandage 2021'!N56+'Achalandage 2021'!N65+'Achalandage 2021'!N75+'Achalandage 2021'!N84+'Achalandage 2021'!N93+'Achalandage 2021'!N102+'Achalandage 2021'!N111+'Achalandage 2021'!N120+'Achalandage 2021'!N129+'Achalandage 2021'!N139+'Achalandage 2021'!N148+'Achalandage 2021'!N157+'Achalandage 2021'!N166+'Achalandage 2021'!N175+'Achalandage 2021'!N184+'Achalandage 2021'!N193+'Achalandage 2021'!N203+'Achalandage 2021'!N212+'Achalandage 2021'!N221+'Achalandage 2021'!N230+'Achalandage 2021'!N239+'Achalandage 2021'!N248+'Achalandage 2021'!N257+'Achalandage 2021'!N267+'Achalandage 2021'!N276+'Achalandage 2021'!N285+'Achalandage 2021'!N294+'Achalandage 2021'!N303+'Achalandage 2021'!N312+'Achalandage 2021'!N321+'Achalandage 2021'!N331+'Achalandage 2021'!N340+'Achalandage 2021'!N349+'Achalandage 2021'!N358+'Achalandage 2021'!N367+'Achalandage 2021'!N376+'Achalandage 2021'!N385</f>
        <v>0</v>
      </c>
      <c r="O11" s="69">
        <f>+'Achalandage 2021'!O11+'Achalandage 2021'!O20+'Achalandage 2021'!O29+'Achalandage 2021'!O38+'Achalandage 2021'!O47+'Achalandage 2021'!O56+'Achalandage 2021'!O65+'Achalandage 2021'!O75+'Achalandage 2021'!O84+'Achalandage 2021'!O93+'Achalandage 2021'!O102+'Achalandage 2021'!O111+'Achalandage 2021'!O120+'Achalandage 2021'!O129+'Achalandage 2021'!O139+'Achalandage 2021'!O148+'Achalandage 2021'!O157+'Achalandage 2021'!O166+'Achalandage 2021'!O175+'Achalandage 2021'!O184+'Achalandage 2021'!O193+'Achalandage 2021'!O203+'Achalandage 2021'!O212+'Achalandage 2021'!O221+'Achalandage 2021'!O230+'Achalandage 2021'!O239+'Achalandage 2021'!O248+'Achalandage 2021'!O257+'Achalandage 2021'!O267+'Achalandage 2021'!O276+'Achalandage 2021'!O285+'Achalandage 2021'!O294+'Achalandage 2021'!O303+'Achalandage 2021'!O312+'Achalandage 2021'!O321+'Achalandage 2021'!O331+'Achalandage 2021'!O340+'Achalandage 2021'!O349+'Achalandage 2021'!O358+'Achalandage 2021'!O367+'Achalandage 2021'!O376+'Achalandage 2021'!O385</f>
        <v>0</v>
      </c>
      <c r="P11" s="66">
        <f>+D11+E11+F11+G11+H11+I11+J11+K11+L11+M11+N11+O11</f>
        <v>0</v>
      </c>
    </row>
    <row r="12" spans="2:16" x14ac:dyDescent="0.15">
      <c r="B12" s="101">
        <v>2</v>
      </c>
      <c r="C12" s="102" t="s">
        <v>4</v>
      </c>
      <c r="D12" s="70">
        <f>+'Achalandage 2021'!D12+'Achalandage 2021'!D21+'Achalandage 2021'!D30+'Achalandage 2021'!D39+'Achalandage 2021'!D48+'Achalandage 2021'!D57+'Achalandage 2021'!D66+'Achalandage 2021'!D76+'Achalandage 2021'!D85+'Achalandage 2021'!D94+'Achalandage 2021'!D103+'Achalandage 2021'!D112+'Achalandage 2021'!D121+'Achalandage 2021'!D130+'Achalandage 2021'!D140+'Achalandage 2021'!D149+'Achalandage 2021'!D158+'Achalandage 2021'!D167+'Achalandage 2021'!D176+'Achalandage 2021'!D185+'Achalandage 2021'!D194+'Achalandage 2021'!D204+'Achalandage 2021'!D213+'Achalandage 2021'!D222+'Achalandage 2021'!D231+'Achalandage 2021'!D240+'Achalandage 2021'!D249+'Achalandage 2021'!D258+'Achalandage 2021'!D268+'Achalandage 2021'!D277+'Achalandage 2021'!D286+'Achalandage 2021'!D295+'Achalandage 2021'!D304+'Achalandage 2021'!D313+'Achalandage 2021'!D322+'Achalandage 2021'!D332+'Achalandage 2021'!D341+'Achalandage 2021'!D350+'Achalandage 2021'!D359+'Achalandage 2021'!D368+'Achalandage 2021'!D377+'Achalandage 2021'!D386</f>
        <v>217</v>
      </c>
      <c r="E12" s="70">
        <f>+'Achalandage 2021'!E12+'Achalandage 2021'!E21+'Achalandage 2021'!E30+'Achalandage 2021'!E39+'Achalandage 2021'!E48+'Achalandage 2021'!E57+'Achalandage 2021'!E66+'Achalandage 2021'!E76+'Achalandage 2021'!E85+'Achalandage 2021'!E94+'Achalandage 2021'!E103+'Achalandage 2021'!E112+'Achalandage 2021'!E121+'Achalandage 2021'!E130+'Achalandage 2021'!E140+'Achalandage 2021'!E149+'Achalandage 2021'!E158+'Achalandage 2021'!E167+'Achalandage 2021'!E176+'Achalandage 2021'!E185+'Achalandage 2021'!E194+'Achalandage 2021'!E204+'Achalandage 2021'!E213+'Achalandage 2021'!E222+'Achalandage 2021'!E231+'Achalandage 2021'!E240+'Achalandage 2021'!E249+'Achalandage 2021'!E258+'Achalandage 2021'!E268+'Achalandage 2021'!E277+'Achalandage 2021'!E286+'Achalandage 2021'!E295+'Achalandage 2021'!E304+'Achalandage 2021'!E313+'Achalandage 2021'!E322+'Achalandage 2021'!E332+'Achalandage 2021'!E341+'Achalandage 2021'!E350+'Achalandage 2021'!E359+'Achalandage 2021'!E368+'Achalandage 2021'!E377+'Achalandage 2021'!E386</f>
        <v>168</v>
      </c>
      <c r="F12" s="70">
        <f>+'Achalandage 2021'!F12+'Achalandage 2021'!F21+'Achalandage 2021'!F30+'Achalandage 2021'!F39+'Achalandage 2021'!F48+'Achalandage 2021'!F57+'Achalandage 2021'!F66+'Achalandage 2021'!F76+'Achalandage 2021'!F85+'Achalandage 2021'!F94+'Achalandage 2021'!F103+'Achalandage 2021'!F112+'Achalandage 2021'!F121+'Achalandage 2021'!F130+'Achalandage 2021'!F140+'Achalandage 2021'!F149+'Achalandage 2021'!F158+'Achalandage 2021'!F167+'Achalandage 2021'!F176+'Achalandage 2021'!F185+'Achalandage 2021'!F194+'Achalandage 2021'!F204+'Achalandage 2021'!F213+'Achalandage 2021'!F222+'Achalandage 2021'!F231+'Achalandage 2021'!F240+'Achalandage 2021'!F249+'Achalandage 2021'!F258+'Achalandage 2021'!F268+'Achalandage 2021'!F277+'Achalandage 2021'!F286+'Achalandage 2021'!F295+'Achalandage 2021'!F304+'Achalandage 2021'!F313+'Achalandage 2021'!F322+'Achalandage 2021'!F332+'Achalandage 2021'!F341+'Achalandage 2021'!F350+'Achalandage 2021'!F359+'Achalandage 2021'!F368+'Achalandage 2021'!F377+'Achalandage 2021'!F386</f>
        <v>217</v>
      </c>
      <c r="G12" s="70">
        <f>+'Achalandage 2021'!G12+'Achalandage 2021'!G21+'Achalandage 2021'!G30+'Achalandage 2021'!G39+'Achalandage 2021'!G48+'Achalandage 2021'!G57+'Achalandage 2021'!G66+'Achalandage 2021'!G76+'Achalandage 2021'!G85+'Achalandage 2021'!G94+'Achalandage 2021'!G103+'Achalandage 2021'!G112+'Achalandage 2021'!G121+'Achalandage 2021'!G130+'Achalandage 2021'!G140+'Achalandage 2021'!G149+'Achalandage 2021'!G158+'Achalandage 2021'!G167+'Achalandage 2021'!G176+'Achalandage 2021'!G185+'Achalandage 2021'!G194+'Achalandage 2021'!G204+'Achalandage 2021'!G213+'Achalandage 2021'!G222+'Achalandage 2021'!G231+'Achalandage 2021'!G240+'Achalandage 2021'!G249+'Achalandage 2021'!G258+'Achalandage 2021'!G268+'Achalandage 2021'!G277+'Achalandage 2021'!G286+'Achalandage 2021'!G295+'Achalandage 2021'!G304+'Achalandage 2021'!G313+'Achalandage 2021'!G322+'Achalandage 2021'!G332+'Achalandage 2021'!G341+'Achalandage 2021'!G350+'Achalandage 2021'!G359+'Achalandage 2021'!G368+'Achalandage 2021'!G377+'Achalandage 2021'!G386</f>
        <v>210</v>
      </c>
      <c r="H12" s="70">
        <f>+'Achalandage 2021'!H12+'Achalandage 2021'!H21+'Achalandage 2021'!H30+'Achalandage 2021'!H39+'Achalandage 2021'!H48+'Achalandage 2021'!H57+'Achalandage 2021'!H66+'Achalandage 2021'!H76+'Achalandage 2021'!H85+'Achalandage 2021'!H94+'Achalandage 2021'!H103+'Achalandage 2021'!H112+'Achalandage 2021'!H121+'Achalandage 2021'!H130+'Achalandage 2021'!H140+'Achalandage 2021'!H149+'Achalandage 2021'!H158+'Achalandage 2021'!H167+'Achalandage 2021'!H176+'Achalandage 2021'!H185+'Achalandage 2021'!H194+'Achalandage 2021'!H204+'Achalandage 2021'!H213+'Achalandage 2021'!H222+'Achalandage 2021'!H231+'Achalandage 2021'!H240+'Achalandage 2021'!H249+'Achalandage 2021'!H258+'Achalandage 2021'!H268+'Achalandage 2021'!H277+'Achalandage 2021'!H286+'Achalandage 2021'!H295+'Achalandage 2021'!H304+'Achalandage 2021'!H313+'Achalandage 2021'!H322+'Achalandage 2021'!H332+'Achalandage 2021'!H341+'Achalandage 2021'!H350+'Achalandage 2021'!H359+'Achalandage 2021'!H368+'Achalandage 2021'!H377+'Achalandage 2021'!H386</f>
        <v>248</v>
      </c>
      <c r="I12" s="70">
        <f>+'Achalandage 2021'!I12+'Achalandage 2021'!I21+'Achalandage 2021'!I30+'Achalandage 2021'!I39+'Achalandage 2021'!I48+'Achalandage 2021'!I57+'Achalandage 2021'!I66+'Achalandage 2021'!I76+'Achalandage 2021'!I85+'Achalandage 2021'!I94+'Achalandage 2021'!I103+'Achalandage 2021'!I112+'Achalandage 2021'!I121+'Achalandage 2021'!I130+'Achalandage 2021'!I140+'Achalandage 2021'!I149+'Achalandage 2021'!I158+'Achalandage 2021'!I167+'Achalandage 2021'!I176+'Achalandage 2021'!I185+'Achalandage 2021'!I194+'Achalandage 2021'!I204+'Achalandage 2021'!I213+'Achalandage 2021'!I222+'Achalandage 2021'!I231+'Achalandage 2021'!I240+'Achalandage 2021'!I249+'Achalandage 2021'!I258+'Achalandage 2021'!I268+'Achalandage 2021'!I277+'Achalandage 2021'!I286+'Achalandage 2021'!I295+'Achalandage 2021'!I304+'Achalandage 2021'!I313+'Achalandage 2021'!I322+'Achalandage 2021'!I332+'Achalandage 2021'!I341+'Achalandage 2021'!I350+'Achalandage 2021'!I359+'Achalandage 2021'!I368+'Achalandage 2021'!I377+'Achalandage 2021'!I386</f>
        <v>240</v>
      </c>
      <c r="J12" s="70">
        <f>+'Achalandage 2021'!J12+'Achalandage 2021'!J21+'Achalandage 2021'!J30+'Achalandage 2021'!J39+'Achalandage 2021'!J48+'Achalandage 2021'!J57+'Achalandage 2021'!J66+'Achalandage 2021'!J76+'Achalandage 2021'!J85+'Achalandage 2021'!J94+'Achalandage 2021'!J103+'Achalandage 2021'!J112+'Achalandage 2021'!J121+'Achalandage 2021'!J130+'Achalandage 2021'!J140+'Achalandage 2021'!J149+'Achalandage 2021'!J158+'Achalandage 2021'!J167+'Achalandage 2021'!J176+'Achalandage 2021'!J185+'Achalandage 2021'!J194+'Achalandage 2021'!J204+'Achalandage 2021'!J213+'Achalandage 2021'!J222+'Achalandage 2021'!J231+'Achalandage 2021'!J240+'Achalandage 2021'!J249+'Achalandage 2021'!J258+'Achalandage 2021'!J268+'Achalandage 2021'!J277+'Achalandage 2021'!J286+'Achalandage 2021'!J295+'Achalandage 2021'!J304+'Achalandage 2021'!J313+'Achalandage 2021'!J322+'Achalandage 2021'!J332+'Achalandage 2021'!J341+'Achalandage 2021'!J350+'Achalandage 2021'!J359+'Achalandage 2021'!J368+'Achalandage 2021'!J377+'Achalandage 2021'!J386</f>
        <v>465</v>
      </c>
      <c r="K12" s="70">
        <f>+'Achalandage 2021'!K12+'Achalandage 2021'!K21+'Achalandage 2021'!K30+'Achalandage 2021'!K39+'Achalandage 2021'!K48+'Achalandage 2021'!K57+'Achalandage 2021'!K66+'Achalandage 2021'!K76+'Achalandage 2021'!K85+'Achalandage 2021'!K94+'Achalandage 2021'!K103+'Achalandage 2021'!K112+'Achalandage 2021'!K121+'Achalandage 2021'!K130+'Achalandage 2021'!K140+'Achalandage 2021'!K149+'Achalandage 2021'!K158+'Achalandage 2021'!K167+'Achalandage 2021'!K176+'Achalandage 2021'!K185+'Achalandage 2021'!K194+'Achalandage 2021'!K204+'Achalandage 2021'!K213+'Achalandage 2021'!K222+'Achalandage 2021'!K231+'Achalandage 2021'!K240+'Achalandage 2021'!K249+'Achalandage 2021'!K258+'Achalandage 2021'!K268+'Achalandage 2021'!K277+'Achalandage 2021'!K286+'Achalandage 2021'!K295+'Achalandage 2021'!K304+'Achalandage 2021'!K313+'Achalandage 2021'!K322+'Achalandage 2021'!K332+'Achalandage 2021'!K341+'Achalandage 2021'!K350+'Achalandage 2021'!K359+'Achalandage 2021'!K368+'Achalandage 2021'!K377+'Achalandage 2021'!K386</f>
        <v>465</v>
      </c>
      <c r="L12" s="70">
        <f>+'Achalandage 2021'!L12+'Achalandage 2021'!L21+'Achalandage 2021'!L30+'Achalandage 2021'!L39+'Achalandage 2021'!L48+'Achalandage 2021'!L57+'Achalandage 2021'!L66+'Achalandage 2021'!L76+'Achalandage 2021'!L85+'Achalandage 2021'!L94+'Achalandage 2021'!L103+'Achalandage 2021'!L112+'Achalandage 2021'!L121+'Achalandage 2021'!L130+'Achalandage 2021'!L140+'Achalandage 2021'!L149+'Achalandage 2021'!L158+'Achalandage 2021'!L167+'Achalandage 2021'!L176+'Achalandage 2021'!L185+'Achalandage 2021'!L194+'Achalandage 2021'!L204+'Achalandage 2021'!L213+'Achalandage 2021'!L222+'Achalandage 2021'!L231+'Achalandage 2021'!L240+'Achalandage 2021'!L249+'Achalandage 2021'!L258+'Achalandage 2021'!L268+'Achalandage 2021'!L277+'Achalandage 2021'!L286+'Achalandage 2021'!L295+'Achalandage 2021'!L304+'Achalandage 2021'!L313+'Achalandage 2021'!L322+'Achalandage 2021'!L332+'Achalandage 2021'!L341+'Achalandage 2021'!L350+'Achalandage 2021'!L359+'Achalandage 2021'!L368+'Achalandage 2021'!L377+'Achalandage 2021'!L386</f>
        <v>270</v>
      </c>
      <c r="M12" s="70">
        <f>+'Achalandage 2021'!M12+'Achalandage 2021'!M21+'Achalandage 2021'!M30+'Achalandage 2021'!M39+'Achalandage 2021'!M48+'Achalandage 2021'!M57+'Achalandage 2021'!M66+'Achalandage 2021'!M76+'Achalandage 2021'!M85+'Achalandage 2021'!M94+'Achalandage 2021'!M103+'Achalandage 2021'!M112+'Achalandage 2021'!M121+'Achalandage 2021'!M130+'Achalandage 2021'!M140+'Achalandage 2021'!M149+'Achalandage 2021'!M158+'Achalandage 2021'!M167+'Achalandage 2021'!M176+'Achalandage 2021'!M185+'Achalandage 2021'!M194+'Achalandage 2021'!M204+'Achalandage 2021'!M213+'Achalandage 2021'!M222+'Achalandage 2021'!M231+'Achalandage 2021'!M240+'Achalandage 2021'!M249+'Achalandage 2021'!M258+'Achalandage 2021'!M268+'Achalandage 2021'!M277+'Achalandage 2021'!M286+'Achalandage 2021'!M295+'Achalandage 2021'!M304+'Achalandage 2021'!M313+'Achalandage 2021'!M322+'Achalandage 2021'!M332+'Achalandage 2021'!M341+'Achalandage 2021'!M350+'Achalandage 2021'!M359+'Achalandage 2021'!M368+'Achalandage 2021'!M377+'Achalandage 2021'!M386</f>
        <v>217</v>
      </c>
      <c r="N12" s="70">
        <f>+'Achalandage 2021'!N12+'Achalandage 2021'!N21+'Achalandage 2021'!N30+'Achalandage 2021'!N39+'Achalandage 2021'!N48+'Achalandage 2021'!N57+'Achalandage 2021'!N66+'Achalandage 2021'!N76+'Achalandage 2021'!N85+'Achalandage 2021'!N94+'Achalandage 2021'!N103+'Achalandage 2021'!N112+'Achalandage 2021'!N121+'Achalandage 2021'!N130+'Achalandage 2021'!N140+'Achalandage 2021'!N149+'Achalandage 2021'!N158+'Achalandage 2021'!N167+'Achalandage 2021'!N176+'Achalandage 2021'!N185+'Achalandage 2021'!N194+'Achalandage 2021'!N204+'Achalandage 2021'!N213+'Achalandage 2021'!N222+'Achalandage 2021'!N231+'Achalandage 2021'!N240+'Achalandage 2021'!N249+'Achalandage 2021'!N258+'Achalandage 2021'!N268+'Achalandage 2021'!N277+'Achalandage 2021'!N286+'Achalandage 2021'!N295+'Achalandage 2021'!N304+'Achalandage 2021'!N313+'Achalandage 2021'!N322+'Achalandage 2021'!N332+'Achalandage 2021'!N341+'Achalandage 2021'!N350+'Achalandage 2021'!N359+'Achalandage 2021'!N368+'Achalandage 2021'!N377+'Achalandage 2021'!N386</f>
        <v>150</v>
      </c>
      <c r="O12" s="70">
        <f>+'Achalandage 2021'!O12+'Achalandage 2021'!O21+'Achalandage 2021'!O30+'Achalandage 2021'!O39+'Achalandage 2021'!O48+'Achalandage 2021'!O57+'Achalandage 2021'!O66+'Achalandage 2021'!O76+'Achalandage 2021'!O85+'Achalandage 2021'!O94+'Achalandage 2021'!O103+'Achalandage 2021'!O112+'Achalandage 2021'!O121+'Achalandage 2021'!O130+'Achalandage 2021'!O140+'Achalandage 2021'!O149+'Achalandage 2021'!O158+'Achalandage 2021'!O167+'Achalandage 2021'!O176+'Achalandage 2021'!O185+'Achalandage 2021'!O194+'Achalandage 2021'!O204+'Achalandage 2021'!O213+'Achalandage 2021'!O222+'Achalandage 2021'!O231+'Achalandage 2021'!O240+'Achalandage 2021'!O249+'Achalandage 2021'!O258+'Achalandage 2021'!O268+'Achalandage 2021'!O277+'Achalandage 2021'!O286+'Achalandage 2021'!O295+'Achalandage 2021'!O304+'Achalandage 2021'!O313+'Achalandage 2021'!O322+'Achalandage 2021'!O332+'Achalandage 2021'!O341+'Achalandage 2021'!O350+'Achalandage 2021'!O359+'Achalandage 2021'!O368+'Achalandage 2021'!O377+'Achalandage 2021'!O386</f>
        <v>186</v>
      </c>
      <c r="P12" s="67">
        <f>+D12+E12+F12+G12+H12+I12+J12+K12+L12+M12+N12+O12</f>
        <v>3053</v>
      </c>
    </row>
    <row r="13" spans="2:16" ht="13" customHeight="1" x14ac:dyDescent="0.15">
      <c r="B13" s="101">
        <v>3</v>
      </c>
      <c r="C13" s="102" t="s">
        <v>5</v>
      </c>
      <c r="D13" s="70">
        <f>+'Achalandage 2021'!D13+'Achalandage 2021'!D22+'Achalandage 2021'!D31+'Achalandage 2021'!D40+'Achalandage 2021'!D49+'Achalandage 2021'!D58+'Achalandage 2021'!D67+'Achalandage 2021'!D77+'Achalandage 2021'!D86+'Achalandage 2021'!D95+'Achalandage 2021'!D104+'Achalandage 2021'!D113+'Achalandage 2021'!D122+'Achalandage 2021'!D131+'Achalandage 2021'!D141+'Achalandage 2021'!D150+'Achalandage 2021'!D159+'Achalandage 2021'!D168+'Achalandage 2021'!D177+'Achalandage 2021'!D186+'Achalandage 2021'!D195+'Achalandage 2021'!D205+'Achalandage 2021'!D214+'Achalandage 2021'!D223+'Achalandage 2021'!D232+'Achalandage 2021'!D241+'Achalandage 2021'!D250+'Achalandage 2021'!D259+'Achalandage 2021'!D269+'Achalandage 2021'!D278+'Achalandage 2021'!D287+'Achalandage 2021'!D296+'Achalandage 2021'!D305+'Achalandage 2021'!D314+'Achalandage 2021'!D323+'Achalandage 2021'!D333+'Achalandage 2021'!D342+'Achalandage 2021'!D351+'Achalandage 2021'!D360+'Achalandage 2021'!D369+'Achalandage 2021'!D378+'Achalandage 2021'!D387</f>
        <v>217</v>
      </c>
      <c r="E13" s="70">
        <f>+'Achalandage 2021'!E13+'Achalandage 2021'!E22+'Achalandage 2021'!E31+'Achalandage 2021'!E40+'Achalandage 2021'!E49+'Achalandage 2021'!E58+'Achalandage 2021'!E67+'Achalandage 2021'!E77+'Achalandage 2021'!E86+'Achalandage 2021'!E95+'Achalandage 2021'!E104+'Achalandage 2021'!E113+'Achalandage 2021'!E122+'Achalandage 2021'!E131+'Achalandage 2021'!E141+'Achalandage 2021'!E150+'Achalandage 2021'!E159+'Achalandage 2021'!E168+'Achalandage 2021'!E177+'Achalandage 2021'!E186+'Achalandage 2021'!E195+'Achalandage 2021'!E205+'Achalandage 2021'!E214+'Achalandage 2021'!E223+'Achalandage 2021'!E232+'Achalandage 2021'!E241+'Achalandage 2021'!E250+'Achalandage 2021'!E259+'Achalandage 2021'!E269+'Achalandage 2021'!E278+'Achalandage 2021'!E287+'Achalandage 2021'!E296+'Achalandage 2021'!E305+'Achalandage 2021'!E314+'Achalandage 2021'!E323+'Achalandage 2021'!E333+'Achalandage 2021'!E342+'Achalandage 2021'!E351+'Achalandage 2021'!E360+'Achalandage 2021'!E369+'Achalandage 2021'!E378+'Achalandage 2021'!E387</f>
        <v>168</v>
      </c>
      <c r="F13" s="70">
        <f>+'Achalandage 2021'!F13+'Achalandage 2021'!F22+'Achalandage 2021'!F31+'Achalandage 2021'!F40+'Achalandage 2021'!F49+'Achalandage 2021'!F58+'Achalandage 2021'!F67+'Achalandage 2021'!F77+'Achalandage 2021'!F86+'Achalandage 2021'!F95+'Achalandage 2021'!F104+'Achalandage 2021'!F113+'Achalandage 2021'!F122+'Achalandage 2021'!F131+'Achalandage 2021'!F141+'Achalandage 2021'!F150+'Achalandage 2021'!F159+'Achalandage 2021'!F168+'Achalandage 2021'!F177+'Achalandage 2021'!F186+'Achalandage 2021'!F195+'Achalandage 2021'!F205+'Achalandage 2021'!F214+'Achalandage 2021'!F223+'Achalandage 2021'!F232+'Achalandage 2021'!F241+'Achalandage 2021'!F250+'Achalandage 2021'!F259+'Achalandage 2021'!F269+'Achalandage 2021'!F278+'Achalandage 2021'!F287+'Achalandage 2021'!F296+'Achalandage 2021'!F305+'Achalandage 2021'!F314+'Achalandage 2021'!F323+'Achalandage 2021'!F333+'Achalandage 2021'!F342+'Achalandage 2021'!F351+'Achalandage 2021'!F360+'Achalandage 2021'!F369+'Achalandage 2021'!F378+'Achalandage 2021'!F387</f>
        <v>217</v>
      </c>
      <c r="G13" s="70">
        <f>+'Achalandage 2021'!G13+'Achalandage 2021'!G22+'Achalandage 2021'!G31+'Achalandage 2021'!G40+'Achalandage 2021'!G49+'Achalandage 2021'!G58+'Achalandage 2021'!G67+'Achalandage 2021'!G77+'Achalandage 2021'!G86+'Achalandage 2021'!G95+'Achalandage 2021'!G104+'Achalandage 2021'!G113+'Achalandage 2021'!G122+'Achalandage 2021'!G131+'Achalandage 2021'!G141+'Achalandage 2021'!G150+'Achalandage 2021'!G159+'Achalandage 2021'!G168+'Achalandage 2021'!G177+'Achalandage 2021'!G186+'Achalandage 2021'!G195+'Achalandage 2021'!G205+'Achalandage 2021'!G214+'Achalandage 2021'!G223+'Achalandage 2021'!G232+'Achalandage 2021'!G241+'Achalandage 2021'!G250+'Achalandage 2021'!G259+'Achalandage 2021'!G269+'Achalandage 2021'!G278+'Achalandage 2021'!G287+'Achalandage 2021'!G296+'Achalandage 2021'!G305+'Achalandage 2021'!G314+'Achalandage 2021'!G323+'Achalandage 2021'!G333+'Achalandage 2021'!G342+'Achalandage 2021'!G351+'Achalandage 2021'!G360+'Achalandage 2021'!G369+'Achalandage 2021'!G378+'Achalandage 2021'!G387</f>
        <v>210</v>
      </c>
      <c r="H13" s="70">
        <f>+'Achalandage 2021'!H13+'Achalandage 2021'!H22+'Achalandage 2021'!H31+'Achalandage 2021'!H40+'Achalandage 2021'!H49+'Achalandage 2021'!H58+'Achalandage 2021'!H67+'Achalandage 2021'!H77+'Achalandage 2021'!H86+'Achalandage 2021'!H95+'Achalandage 2021'!H104+'Achalandage 2021'!H113+'Achalandage 2021'!H122+'Achalandage 2021'!H131+'Achalandage 2021'!H141+'Achalandage 2021'!H150+'Achalandage 2021'!H159+'Achalandage 2021'!H168+'Achalandage 2021'!H177+'Achalandage 2021'!H186+'Achalandage 2021'!H195+'Achalandage 2021'!H205+'Achalandage 2021'!H214+'Achalandage 2021'!H223+'Achalandage 2021'!H232+'Achalandage 2021'!H241+'Achalandage 2021'!H250+'Achalandage 2021'!H259+'Achalandage 2021'!H269+'Achalandage 2021'!H278+'Achalandage 2021'!H287+'Achalandage 2021'!H296+'Achalandage 2021'!H305+'Achalandage 2021'!H314+'Achalandage 2021'!H323+'Achalandage 2021'!H333+'Achalandage 2021'!H342+'Achalandage 2021'!H351+'Achalandage 2021'!H360+'Achalandage 2021'!H369+'Achalandage 2021'!H378+'Achalandage 2021'!H387</f>
        <v>248</v>
      </c>
      <c r="I13" s="70">
        <f>+'Achalandage 2021'!I13+'Achalandage 2021'!I22+'Achalandage 2021'!I31+'Achalandage 2021'!I40+'Achalandage 2021'!I49+'Achalandage 2021'!I58+'Achalandage 2021'!I67+'Achalandage 2021'!I77+'Achalandage 2021'!I86+'Achalandage 2021'!I95+'Achalandage 2021'!I104+'Achalandage 2021'!I113+'Achalandage 2021'!I122+'Achalandage 2021'!I131+'Achalandage 2021'!I141+'Achalandage 2021'!I150+'Achalandage 2021'!I159+'Achalandage 2021'!I168+'Achalandage 2021'!I177+'Achalandage 2021'!I186+'Achalandage 2021'!I195+'Achalandage 2021'!I205+'Achalandage 2021'!I214+'Achalandage 2021'!I223+'Achalandage 2021'!I232+'Achalandage 2021'!I241+'Achalandage 2021'!I250+'Achalandage 2021'!I259+'Achalandage 2021'!I269+'Achalandage 2021'!I278+'Achalandage 2021'!I287+'Achalandage 2021'!I296+'Achalandage 2021'!I305+'Achalandage 2021'!I314+'Achalandage 2021'!I323+'Achalandage 2021'!I333+'Achalandage 2021'!I342+'Achalandage 2021'!I351+'Achalandage 2021'!I360+'Achalandage 2021'!I369+'Achalandage 2021'!I378+'Achalandage 2021'!I387</f>
        <v>240</v>
      </c>
      <c r="J13" s="70">
        <f>+'Achalandage 2021'!J13+'Achalandage 2021'!J22+'Achalandage 2021'!J31+'Achalandage 2021'!J40+'Achalandage 2021'!J49+'Achalandage 2021'!J58+'Achalandage 2021'!J67+'Achalandage 2021'!J77+'Achalandage 2021'!J86+'Achalandage 2021'!J95+'Achalandage 2021'!J104+'Achalandage 2021'!J113+'Achalandage 2021'!J122+'Achalandage 2021'!J131+'Achalandage 2021'!J141+'Achalandage 2021'!J150+'Achalandage 2021'!J159+'Achalandage 2021'!J168+'Achalandage 2021'!J177+'Achalandage 2021'!J186+'Achalandage 2021'!J195+'Achalandage 2021'!J205+'Achalandage 2021'!J214+'Achalandage 2021'!J223+'Achalandage 2021'!J232+'Achalandage 2021'!J241+'Achalandage 2021'!J250+'Achalandage 2021'!J259+'Achalandage 2021'!J269+'Achalandage 2021'!J278+'Achalandage 2021'!J287+'Achalandage 2021'!J296+'Achalandage 2021'!J305+'Achalandage 2021'!J314+'Achalandage 2021'!J323+'Achalandage 2021'!J333+'Achalandage 2021'!J342+'Achalandage 2021'!J351+'Achalandage 2021'!J360+'Achalandage 2021'!J369+'Achalandage 2021'!J378+'Achalandage 2021'!J387</f>
        <v>465</v>
      </c>
      <c r="K13" s="70">
        <f>+'Achalandage 2021'!K13+'Achalandage 2021'!K22+'Achalandage 2021'!K31+'Achalandage 2021'!K40+'Achalandage 2021'!K49+'Achalandage 2021'!K58+'Achalandage 2021'!K67+'Achalandage 2021'!K77+'Achalandage 2021'!K86+'Achalandage 2021'!K95+'Achalandage 2021'!K104+'Achalandage 2021'!K113+'Achalandage 2021'!K122+'Achalandage 2021'!K131+'Achalandage 2021'!K141+'Achalandage 2021'!K150+'Achalandage 2021'!K159+'Achalandage 2021'!K168+'Achalandage 2021'!K177+'Achalandage 2021'!K186+'Achalandage 2021'!K195+'Achalandage 2021'!K205+'Achalandage 2021'!K214+'Achalandage 2021'!K223+'Achalandage 2021'!K232+'Achalandage 2021'!K241+'Achalandage 2021'!K250+'Achalandage 2021'!K259+'Achalandage 2021'!K269+'Achalandage 2021'!K278+'Achalandage 2021'!K287+'Achalandage 2021'!K296+'Achalandage 2021'!K305+'Achalandage 2021'!K314+'Achalandage 2021'!K323+'Achalandage 2021'!K333+'Achalandage 2021'!K342+'Achalandage 2021'!K351+'Achalandage 2021'!K360+'Achalandage 2021'!K369+'Achalandage 2021'!K378+'Achalandage 2021'!K387</f>
        <v>465</v>
      </c>
      <c r="L13" s="70">
        <f>+'Achalandage 2021'!L13+'Achalandage 2021'!L22+'Achalandage 2021'!L31+'Achalandage 2021'!L40+'Achalandage 2021'!L49+'Achalandage 2021'!L58+'Achalandage 2021'!L67+'Achalandage 2021'!L77+'Achalandage 2021'!L86+'Achalandage 2021'!L95+'Achalandage 2021'!L104+'Achalandage 2021'!L113+'Achalandage 2021'!L122+'Achalandage 2021'!L131+'Achalandage 2021'!L141+'Achalandage 2021'!L150+'Achalandage 2021'!L159+'Achalandage 2021'!L168+'Achalandage 2021'!L177+'Achalandage 2021'!L186+'Achalandage 2021'!L195+'Achalandage 2021'!L205+'Achalandage 2021'!L214+'Achalandage 2021'!L223+'Achalandage 2021'!L232+'Achalandage 2021'!L241+'Achalandage 2021'!L250+'Achalandage 2021'!L259+'Achalandage 2021'!L269+'Achalandage 2021'!L278+'Achalandage 2021'!L287+'Achalandage 2021'!L296+'Achalandage 2021'!L305+'Achalandage 2021'!L314+'Achalandage 2021'!L323+'Achalandage 2021'!L333+'Achalandage 2021'!L342+'Achalandage 2021'!L351+'Achalandage 2021'!L360+'Achalandage 2021'!L369+'Achalandage 2021'!L378+'Achalandage 2021'!L387</f>
        <v>270</v>
      </c>
      <c r="M13" s="70">
        <f>+'Achalandage 2021'!M13+'Achalandage 2021'!M22+'Achalandage 2021'!M31+'Achalandage 2021'!M40+'Achalandage 2021'!M49+'Achalandage 2021'!M58+'Achalandage 2021'!M67+'Achalandage 2021'!M77+'Achalandage 2021'!M86+'Achalandage 2021'!M95+'Achalandage 2021'!M104+'Achalandage 2021'!M113+'Achalandage 2021'!M122+'Achalandage 2021'!M131+'Achalandage 2021'!M141+'Achalandage 2021'!M150+'Achalandage 2021'!M159+'Achalandage 2021'!M168+'Achalandage 2021'!M177+'Achalandage 2021'!M186+'Achalandage 2021'!M195+'Achalandage 2021'!M205+'Achalandage 2021'!M214+'Achalandage 2021'!M223+'Achalandage 2021'!M232+'Achalandage 2021'!M241+'Achalandage 2021'!M250+'Achalandage 2021'!M259+'Achalandage 2021'!M269+'Achalandage 2021'!M278+'Achalandage 2021'!M287+'Achalandage 2021'!M296+'Achalandage 2021'!M305+'Achalandage 2021'!M314+'Achalandage 2021'!M323+'Achalandage 2021'!M333+'Achalandage 2021'!M342+'Achalandage 2021'!M351+'Achalandage 2021'!M360+'Achalandage 2021'!M369+'Achalandage 2021'!M378+'Achalandage 2021'!M387</f>
        <v>217</v>
      </c>
      <c r="N13" s="70">
        <f>+'Achalandage 2021'!N13+'Achalandage 2021'!N22+'Achalandage 2021'!N31+'Achalandage 2021'!N40+'Achalandage 2021'!N49+'Achalandage 2021'!N58+'Achalandage 2021'!N67+'Achalandage 2021'!N77+'Achalandage 2021'!N86+'Achalandage 2021'!N95+'Achalandage 2021'!N104+'Achalandage 2021'!N113+'Achalandage 2021'!N122+'Achalandage 2021'!N131+'Achalandage 2021'!N141+'Achalandage 2021'!N150+'Achalandage 2021'!N159+'Achalandage 2021'!N168+'Achalandage 2021'!N177+'Achalandage 2021'!N186+'Achalandage 2021'!N195+'Achalandage 2021'!N205+'Achalandage 2021'!N214+'Achalandage 2021'!N223+'Achalandage 2021'!N232+'Achalandage 2021'!N241+'Achalandage 2021'!N250+'Achalandage 2021'!N259+'Achalandage 2021'!N269+'Achalandage 2021'!N278+'Achalandage 2021'!N287+'Achalandage 2021'!N296+'Achalandage 2021'!N305+'Achalandage 2021'!N314+'Achalandage 2021'!N323+'Achalandage 2021'!N333+'Achalandage 2021'!N342+'Achalandage 2021'!N351+'Achalandage 2021'!N360+'Achalandage 2021'!N369+'Achalandage 2021'!N378+'Achalandage 2021'!N387</f>
        <v>150</v>
      </c>
      <c r="O13" s="70">
        <f>+'Achalandage 2021'!O13+'Achalandage 2021'!O22+'Achalandage 2021'!O31+'Achalandage 2021'!O40+'Achalandage 2021'!O49+'Achalandage 2021'!O58+'Achalandage 2021'!O67+'Achalandage 2021'!O77+'Achalandage 2021'!O86+'Achalandage 2021'!O95+'Achalandage 2021'!O104+'Achalandage 2021'!O113+'Achalandage 2021'!O122+'Achalandage 2021'!O131+'Achalandage 2021'!O141+'Achalandage 2021'!O150+'Achalandage 2021'!O159+'Achalandage 2021'!O168+'Achalandage 2021'!O177+'Achalandage 2021'!O186+'Achalandage 2021'!O195+'Achalandage 2021'!O205+'Achalandage 2021'!O214+'Achalandage 2021'!O223+'Achalandage 2021'!O232+'Achalandage 2021'!O241+'Achalandage 2021'!O250+'Achalandage 2021'!O259+'Achalandage 2021'!O269+'Achalandage 2021'!O278+'Achalandage 2021'!O287+'Achalandage 2021'!O296+'Achalandage 2021'!O305+'Achalandage 2021'!O314+'Achalandage 2021'!O323+'Achalandage 2021'!O333+'Achalandage 2021'!O342+'Achalandage 2021'!O351+'Achalandage 2021'!O360+'Achalandage 2021'!O369+'Achalandage 2021'!O378+'Achalandage 2021'!O387</f>
        <v>186</v>
      </c>
      <c r="P13" s="67">
        <f t="shared" ref="P13:P17" si="4">+D13+E13+F13+G13+H13+I13+J13+K13+L13+M13+N13+O13</f>
        <v>3053</v>
      </c>
    </row>
    <row r="14" spans="2:16" x14ac:dyDescent="0.15">
      <c r="B14" s="101">
        <v>4</v>
      </c>
      <c r="C14" s="102" t="s">
        <v>6</v>
      </c>
      <c r="D14" s="70">
        <f>+'Achalandage 2021'!D14+'Achalandage 2021'!D23+'Achalandage 2021'!D32+'Achalandage 2021'!D41+'Achalandage 2021'!D50+'Achalandage 2021'!D59+'Achalandage 2021'!D68+'Achalandage 2021'!D78+'Achalandage 2021'!D87+'Achalandage 2021'!D96+'Achalandage 2021'!D105+'Achalandage 2021'!D114+'Achalandage 2021'!D123+'Achalandage 2021'!D132+'Achalandage 2021'!D142+'Achalandage 2021'!D151+'Achalandage 2021'!D160+'Achalandage 2021'!D169+'Achalandage 2021'!D178+'Achalandage 2021'!D187+'Achalandage 2021'!D196+'Achalandage 2021'!D206+'Achalandage 2021'!D215+'Achalandage 2021'!D224+'Achalandage 2021'!D233+'Achalandage 2021'!D242+'Achalandage 2021'!D251+'Achalandage 2021'!D260+'Achalandage 2021'!D270+'Achalandage 2021'!D279+'Achalandage 2021'!D288+'Achalandage 2021'!D297+'Achalandage 2021'!D306+'Achalandage 2021'!D315+'Achalandage 2021'!D324+'Achalandage 2021'!D334+'Achalandage 2021'!D343+'Achalandage 2021'!D352+'Achalandage 2021'!D361+'Achalandage 2021'!D370+'Achalandage 2021'!D379+'Achalandage 2021'!D388</f>
        <v>217</v>
      </c>
      <c r="E14" s="70">
        <f>+'Achalandage 2021'!E14+'Achalandage 2021'!E23+'Achalandage 2021'!E32+'Achalandage 2021'!E41+'Achalandage 2021'!E50+'Achalandage 2021'!E59+'Achalandage 2021'!E68+'Achalandage 2021'!E78+'Achalandage 2021'!E87+'Achalandage 2021'!E96+'Achalandage 2021'!E105+'Achalandage 2021'!E114+'Achalandage 2021'!E123+'Achalandage 2021'!E132+'Achalandage 2021'!E142+'Achalandage 2021'!E151+'Achalandage 2021'!E160+'Achalandage 2021'!E169+'Achalandage 2021'!E178+'Achalandage 2021'!E187+'Achalandage 2021'!E196+'Achalandage 2021'!E206+'Achalandage 2021'!E215+'Achalandage 2021'!E224+'Achalandage 2021'!E233+'Achalandage 2021'!E242+'Achalandage 2021'!E251+'Achalandage 2021'!E260+'Achalandage 2021'!E270+'Achalandage 2021'!E279+'Achalandage 2021'!E288+'Achalandage 2021'!E297+'Achalandage 2021'!E306+'Achalandage 2021'!E315+'Achalandage 2021'!E324+'Achalandage 2021'!E334+'Achalandage 2021'!E343+'Achalandage 2021'!E352+'Achalandage 2021'!E361+'Achalandage 2021'!E370+'Achalandage 2021'!E379+'Achalandage 2021'!E388</f>
        <v>168</v>
      </c>
      <c r="F14" s="70">
        <f>+'Achalandage 2021'!F14+'Achalandage 2021'!F23+'Achalandage 2021'!F32+'Achalandage 2021'!F41+'Achalandage 2021'!F50+'Achalandage 2021'!F59+'Achalandage 2021'!F68+'Achalandage 2021'!F78+'Achalandage 2021'!F87+'Achalandage 2021'!F96+'Achalandage 2021'!F105+'Achalandage 2021'!F114+'Achalandage 2021'!F123+'Achalandage 2021'!F132+'Achalandage 2021'!F142+'Achalandage 2021'!F151+'Achalandage 2021'!F160+'Achalandage 2021'!F169+'Achalandage 2021'!F178+'Achalandage 2021'!F187+'Achalandage 2021'!F196+'Achalandage 2021'!F206+'Achalandage 2021'!F215+'Achalandage 2021'!F224+'Achalandage 2021'!F233+'Achalandage 2021'!F242+'Achalandage 2021'!F251+'Achalandage 2021'!F260+'Achalandage 2021'!F270+'Achalandage 2021'!F279+'Achalandage 2021'!F288+'Achalandage 2021'!F297+'Achalandage 2021'!F306+'Achalandage 2021'!F315+'Achalandage 2021'!F324+'Achalandage 2021'!F334+'Achalandage 2021'!F343+'Achalandage 2021'!F352+'Achalandage 2021'!F361+'Achalandage 2021'!F370+'Achalandage 2021'!F379+'Achalandage 2021'!F388</f>
        <v>217</v>
      </c>
      <c r="G14" s="70">
        <f>+'Achalandage 2021'!G14+'Achalandage 2021'!G23+'Achalandage 2021'!G32+'Achalandage 2021'!G41+'Achalandage 2021'!G50+'Achalandage 2021'!G59+'Achalandage 2021'!G68+'Achalandage 2021'!G78+'Achalandage 2021'!G87+'Achalandage 2021'!G96+'Achalandage 2021'!G105+'Achalandage 2021'!G114+'Achalandage 2021'!G123+'Achalandage 2021'!G132+'Achalandage 2021'!G142+'Achalandage 2021'!G151+'Achalandage 2021'!G160+'Achalandage 2021'!G169+'Achalandage 2021'!G178+'Achalandage 2021'!G187+'Achalandage 2021'!G196+'Achalandage 2021'!G206+'Achalandage 2021'!G215+'Achalandage 2021'!G224+'Achalandage 2021'!G233+'Achalandage 2021'!G242+'Achalandage 2021'!G251+'Achalandage 2021'!G260+'Achalandage 2021'!G270+'Achalandage 2021'!G279+'Achalandage 2021'!G288+'Achalandage 2021'!G297+'Achalandage 2021'!G306+'Achalandage 2021'!G315+'Achalandage 2021'!G324+'Achalandage 2021'!G334+'Achalandage 2021'!G343+'Achalandage 2021'!G352+'Achalandage 2021'!G361+'Achalandage 2021'!G370+'Achalandage 2021'!G379+'Achalandage 2021'!G388</f>
        <v>210</v>
      </c>
      <c r="H14" s="70">
        <f>+'Achalandage 2021'!H14+'Achalandage 2021'!H23+'Achalandage 2021'!H32+'Achalandage 2021'!H41+'Achalandage 2021'!H50+'Achalandage 2021'!H59+'Achalandage 2021'!H68+'Achalandage 2021'!H78+'Achalandage 2021'!H87+'Achalandage 2021'!H96+'Achalandage 2021'!H105+'Achalandage 2021'!H114+'Achalandage 2021'!H123+'Achalandage 2021'!H132+'Achalandage 2021'!H142+'Achalandage 2021'!H151+'Achalandage 2021'!H160+'Achalandage 2021'!H169+'Achalandage 2021'!H178+'Achalandage 2021'!H187+'Achalandage 2021'!H196+'Achalandage 2021'!H206+'Achalandage 2021'!H215+'Achalandage 2021'!H224+'Achalandage 2021'!H233+'Achalandage 2021'!H242+'Achalandage 2021'!H251+'Achalandage 2021'!H260+'Achalandage 2021'!H270+'Achalandage 2021'!H279+'Achalandage 2021'!H288+'Achalandage 2021'!H297+'Achalandage 2021'!H306+'Achalandage 2021'!H315+'Achalandage 2021'!H324+'Achalandage 2021'!H334+'Achalandage 2021'!H343+'Achalandage 2021'!H352+'Achalandage 2021'!H361+'Achalandage 2021'!H370+'Achalandage 2021'!H379+'Achalandage 2021'!H388</f>
        <v>248</v>
      </c>
      <c r="I14" s="70">
        <f>+'Achalandage 2021'!I14+'Achalandage 2021'!I23+'Achalandage 2021'!I32+'Achalandage 2021'!I41+'Achalandage 2021'!I50+'Achalandage 2021'!I59+'Achalandage 2021'!I68+'Achalandage 2021'!I78+'Achalandage 2021'!I87+'Achalandage 2021'!I96+'Achalandage 2021'!I105+'Achalandage 2021'!I114+'Achalandage 2021'!I123+'Achalandage 2021'!I132+'Achalandage 2021'!I142+'Achalandage 2021'!I151+'Achalandage 2021'!I160+'Achalandage 2021'!I169+'Achalandage 2021'!I178+'Achalandage 2021'!I187+'Achalandage 2021'!I196+'Achalandage 2021'!I206+'Achalandage 2021'!I215+'Achalandage 2021'!I224+'Achalandage 2021'!I233+'Achalandage 2021'!I242+'Achalandage 2021'!I251+'Achalandage 2021'!I260+'Achalandage 2021'!I270+'Achalandage 2021'!I279+'Achalandage 2021'!I288+'Achalandage 2021'!I297+'Achalandage 2021'!I306+'Achalandage 2021'!I315+'Achalandage 2021'!I324+'Achalandage 2021'!I334+'Achalandage 2021'!I343+'Achalandage 2021'!I352+'Achalandage 2021'!I361+'Achalandage 2021'!I370+'Achalandage 2021'!I379+'Achalandage 2021'!I388</f>
        <v>240</v>
      </c>
      <c r="J14" s="70">
        <f>+'Achalandage 2021'!J14+'Achalandage 2021'!J23+'Achalandage 2021'!J32+'Achalandage 2021'!J41+'Achalandage 2021'!J50+'Achalandage 2021'!J59+'Achalandage 2021'!J68+'Achalandage 2021'!J78+'Achalandage 2021'!J87+'Achalandage 2021'!J96+'Achalandage 2021'!J105+'Achalandage 2021'!J114+'Achalandage 2021'!J123+'Achalandage 2021'!J132+'Achalandage 2021'!J142+'Achalandage 2021'!J151+'Achalandage 2021'!J160+'Achalandage 2021'!J169+'Achalandage 2021'!J178+'Achalandage 2021'!J187+'Achalandage 2021'!J196+'Achalandage 2021'!J206+'Achalandage 2021'!J215+'Achalandage 2021'!J224+'Achalandage 2021'!J233+'Achalandage 2021'!J242+'Achalandage 2021'!J251+'Achalandage 2021'!J260+'Achalandage 2021'!J270+'Achalandage 2021'!J279+'Achalandage 2021'!J288+'Achalandage 2021'!J297+'Achalandage 2021'!J306+'Achalandage 2021'!J315+'Achalandage 2021'!J324+'Achalandage 2021'!J334+'Achalandage 2021'!J343+'Achalandage 2021'!J352+'Achalandage 2021'!J361+'Achalandage 2021'!J370+'Achalandage 2021'!J379+'Achalandage 2021'!J388</f>
        <v>465</v>
      </c>
      <c r="K14" s="70">
        <f>+'Achalandage 2021'!K14+'Achalandage 2021'!K23+'Achalandage 2021'!K32+'Achalandage 2021'!K41+'Achalandage 2021'!K50+'Achalandage 2021'!K59+'Achalandage 2021'!K68+'Achalandage 2021'!K78+'Achalandage 2021'!K87+'Achalandage 2021'!K96+'Achalandage 2021'!K105+'Achalandage 2021'!K114+'Achalandage 2021'!K123+'Achalandage 2021'!K132+'Achalandage 2021'!K142+'Achalandage 2021'!K151+'Achalandage 2021'!K160+'Achalandage 2021'!K169+'Achalandage 2021'!K178+'Achalandage 2021'!K187+'Achalandage 2021'!K196+'Achalandage 2021'!K206+'Achalandage 2021'!K215+'Achalandage 2021'!K224+'Achalandage 2021'!K233+'Achalandage 2021'!K242+'Achalandage 2021'!K251+'Achalandage 2021'!K260+'Achalandage 2021'!K270+'Achalandage 2021'!K279+'Achalandage 2021'!K288+'Achalandage 2021'!K297+'Achalandage 2021'!K306+'Achalandage 2021'!K315+'Achalandage 2021'!K324+'Achalandage 2021'!K334+'Achalandage 2021'!K343+'Achalandage 2021'!K352+'Achalandage 2021'!K361+'Achalandage 2021'!K370+'Achalandage 2021'!K379+'Achalandage 2021'!K388</f>
        <v>465</v>
      </c>
      <c r="L14" s="70">
        <f>+'Achalandage 2021'!L14+'Achalandage 2021'!L23+'Achalandage 2021'!L32+'Achalandage 2021'!L41+'Achalandage 2021'!L50+'Achalandage 2021'!L59+'Achalandage 2021'!L68+'Achalandage 2021'!L78+'Achalandage 2021'!L87+'Achalandage 2021'!L96+'Achalandage 2021'!L105+'Achalandage 2021'!L114+'Achalandage 2021'!L123+'Achalandage 2021'!L132+'Achalandage 2021'!L142+'Achalandage 2021'!L151+'Achalandage 2021'!L160+'Achalandage 2021'!L169+'Achalandage 2021'!L178+'Achalandage 2021'!L187+'Achalandage 2021'!L196+'Achalandage 2021'!L206+'Achalandage 2021'!L215+'Achalandage 2021'!L224+'Achalandage 2021'!L233+'Achalandage 2021'!L242+'Achalandage 2021'!L251+'Achalandage 2021'!L260+'Achalandage 2021'!L270+'Achalandage 2021'!L279+'Achalandage 2021'!L288+'Achalandage 2021'!L297+'Achalandage 2021'!L306+'Achalandage 2021'!L315+'Achalandage 2021'!L324+'Achalandage 2021'!L334+'Achalandage 2021'!L343+'Achalandage 2021'!L352+'Achalandage 2021'!L361+'Achalandage 2021'!L370+'Achalandage 2021'!L379+'Achalandage 2021'!L388</f>
        <v>270</v>
      </c>
      <c r="M14" s="70">
        <f>+'Achalandage 2021'!M14+'Achalandage 2021'!M23+'Achalandage 2021'!M32+'Achalandage 2021'!M41+'Achalandage 2021'!M50+'Achalandage 2021'!M59+'Achalandage 2021'!M68+'Achalandage 2021'!M78+'Achalandage 2021'!M87+'Achalandage 2021'!M96+'Achalandage 2021'!M105+'Achalandage 2021'!M114+'Achalandage 2021'!M123+'Achalandage 2021'!M132+'Achalandage 2021'!M142+'Achalandage 2021'!M151+'Achalandage 2021'!M160+'Achalandage 2021'!M169+'Achalandage 2021'!M178+'Achalandage 2021'!M187+'Achalandage 2021'!M196+'Achalandage 2021'!M206+'Achalandage 2021'!M215+'Achalandage 2021'!M224+'Achalandage 2021'!M233+'Achalandage 2021'!M242+'Achalandage 2021'!M251+'Achalandage 2021'!M260+'Achalandage 2021'!M270+'Achalandage 2021'!M279+'Achalandage 2021'!M288+'Achalandage 2021'!M297+'Achalandage 2021'!M306+'Achalandage 2021'!M315+'Achalandage 2021'!M324+'Achalandage 2021'!M334+'Achalandage 2021'!M343+'Achalandage 2021'!M352+'Achalandage 2021'!M361+'Achalandage 2021'!M370+'Achalandage 2021'!M379+'Achalandage 2021'!M388</f>
        <v>217</v>
      </c>
      <c r="N14" s="70">
        <f>+'Achalandage 2021'!N14+'Achalandage 2021'!N23+'Achalandage 2021'!N32+'Achalandage 2021'!N41+'Achalandage 2021'!N50+'Achalandage 2021'!N59+'Achalandage 2021'!N68+'Achalandage 2021'!N78+'Achalandage 2021'!N87+'Achalandage 2021'!N96+'Achalandage 2021'!N105+'Achalandage 2021'!N114+'Achalandage 2021'!N123+'Achalandage 2021'!N132+'Achalandage 2021'!N142+'Achalandage 2021'!N151+'Achalandage 2021'!N160+'Achalandage 2021'!N169+'Achalandage 2021'!N178+'Achalandage 2021'!N187+'Achalandage 2021'!N196+'Achalandage 2021'!N206+'Achalandage 2021'!N215+'Achalandage 2021'!N224+'Achalandage 2021'!N233+'Achalandage 2021'!N242+'Achalandage 2021'!N251+'Achalandage 2021'!N260+'Achalandage 2021'!N270+'Achalandage 2021'!N279+'Achalandage 2021'!N288+'Achalandage 2021'!N297+'Achalandage 2021'!N306+'Achalandage 2021'!N315+'Achalandage 2021'!N324+'Achalandage 2021'!N334+'Achalandage 2021'!N343+'Achalandage 2021'!N352+'Achalandage 2021'!N361+'Achalandage 2021'!N370+'Achalandage 2021'!N379+'Achalandage 2021'!N388</f>
        <v>150</v>
      </c>
      <c r="O14" s="70">
        <f>+'Achalandage 2021'!O14+'Achalandage 2021'!O23+'Achalandage 2021'!O32+'Achalandage 2021'!O41+'Achalandage 2021'!O50+'Achalandage 2021'!O59+'Achalandage 2021'!O68+'Achalandage 2021'!O78+'Achalandage 2021'!O87+'Achalandage 2021'!O96+'Achalandage 2021'!O105+'Achalandage 2021'!O114+'Achalandage 2021'!O123+'Achalandage 2021'!O132+'Achalandage 2021'!O142+'Achalandage 2021'!O151+'Achalandage 2021'!O160+'Achalandage 2021'!O169+'Achalandage 2021'!O178+'Achalandage 2021'!O187+'Achalandage 2021'!O196+'Achalandage 2021'!O206+'Achalandage 2021'!O215+'Achalandage 2021'!O224+'Achalandage 2021'!O233+'Achalandage 2021'!O242+'Achalandage 2021'!O251+'Achalandage 2021'!O260+'Achalandage 2021'!O270+'Achalandage 2021'!O279+'Achalandage 2021'!O288+'Achalandage 2021'!O297+'Achalandage 2021'!O306+'Achalandage 2021'!O315+'Achalandage 2021'!O324+'Achalandage 2021'!O334+'Achalandage 2021'!O343+'Achalandage 2021'!O352+'Achalandage 2021'!O361+'Achalandage 2021'!O370+'Achalandage 2021'!O379+'Achalandage 2021'!O388</f>
        <v>186</v>
      </c>
      <c r="P14" s="67">
        <f t="shared" si="4"/>
        <v>3053</v>
      </c>
    </row>
    <row r="15" spans="2:16" x14ac:dyDescent="0.15">
      <c r="B15" s="101">
        <v>5</v>
      </c>
      <c r="C15" s="102" t="s">
        <v>7</v>
      </c>
      <c r="D15" s="70">
        <f>+'Achalandage 2021'!D15+'Achalandage 2021'!D24+'Achalandage 2021'!D33+'Achalandage 2021'!D42+'Achalandage 2021'!D51+'Achalandage 2021'!D60+'Achalandage 2021'!D69+'Achalandage 2021'!D79+'Achalandage 2021'!D88+'Achalandage 2021'!D97+'Achalandage 2021'!D106+'Achalandage 2021'!D115+'Achalandage 2021'!D124+'Achalandage 2021'!D133+'Achalandage 2021'!D143+'Achalandage 2021'!D152+'Achalandage 2021'!D161+'Achalandage 2021'!D170+'Achalandage 2021'!D179+'Achalandage 2021'!D188+'Achalandage 2021'!D197+'Achalandage 2021'!D207+'Achalandage 2021'!D216+'Achalandage 2021'!D225+'Achalandage 2021'!D234+'Achalandage 2021'!D243+'Achalandage 2021'!D252+'Achalandage 2021'!D261+'Achalandage 2021'!D271+'Achalandage 2021'!D280+'Achalandage 2021'!D289+'Achalandage 2021'!D298+'Achalandage 2021'!D307+'Achalandage 2021'!D316+'Achalandage 2021'!D325+'Achalandage 2021'!D335+'Achalandage 2021'!D344+'Achalandage 2021'!D353+'Achalandage 2021'!D362+'Achalandage 2021'!D371+'Achalandage 2021'!D380+'Achalandage 2021'!D389</f>
        <v>217</v>
      </c>
      <c r="E15" s="70">
        <f>+'Achalandage 2021'!E15+'Achalandage 2021'!E24+'Achalandage 2021'!E33+'Achalandage 2021'!E42+'Achalandage 2021'!E51+'Achalandage 2021'!E60+'Achalandage 2021'!E69+'Achalandage 2021'!E79+'Achalandage 2021'!E88+'Achalandage 2021'!E97+'Achalandage 2021'!E106+'Achalandage 2021'!E115+'Achalandage 2021'!E124+'Achalandage 2021'!E133+'Achalandage 2021'!E143+'Achalandage 2021'!E152+'Achalandage 2021'!E161+'Achalandage 2021'!E170+'Achalandage 2021'!E179+'Achalandage 2021'!E188+'Achalandage 2021'!E197+'Achalandage 2021'!E207+'Achalandage 2021'!E216+'Achalandage 2021'!E225+'Achalandage 2021'!E234+'Achalandage 2021'!E243+'Achalandage 2021'!E252+'Achalandage 2021'!E261+'Achalandage 2021'!E271+'Achalandage 2021'!E280+'Achalandage 2021'!E289+'Achalandage 2021'!E298+'Achalandage 2021'!E307+'Achalandage 2021'!E316+'Achalandage 2021'!E325+'Achalandage 2021'!E335+'Achalandage 2021'!E344+'Achalandage 2021'!E353+'Achalandage 2021'!E362+'Achalandage 2021'!E371+'Achalandage 2021'!E380+'Achalandage 2021'!E389</f>
        <v>168</v>
      </c>
      <c r="F15" s="70">
        <f>+'Achalandage 2021'!F15+'Achalandage 2021'!F24+'Achalandage 2021'!F33+'Achalandage 2021'!F42+'Achalandage 2021'!F51+'Achalandage 2021'!F60+'Achalandage 2021'!F69+'Achalandage 2021'!F79+'Achalandage 2021'!F88+'Achalandage 2021'!F97+'Achalandage 2021'!F106+'Achalandage 2021'!F115+'Achalandage 2021'!F124+'Achalandage 2021'!F133+'Achalandage 2021'!F143+'Achalandage 2021'!F152+'Achalandage 2021'!F161+'Achalandage 2021'!F170+'Achalandage 2021'!F179+'Achalandage 2021'!F188+'Achalandage 2021'!F197+'Achalandage 2021'!F207+'Achalandage 2021'!F216+'Achalandage 2021'!F225+'Achalandage 2021'!F234+'Achalandage 2021'!F243+'Achalandage 2021'!F252+'Achalandage 2021'!F261+'Achalandage 2021'!F271+'Achalandage 2021'!F280+'Achalandage 2021'!F289+'Achalandage 2021'!F298+'Achalandage 2021'!F307+'Achalandage 2021'!F316+'Achalandage 2021'!F325+'Achalandage 2021'!F335+'Achalandage 2021'!F344+'Achalandage 2021'!F353+'Achalandage 2021'!F362+'Achalandage 2021'!F371+'Achalandage 2021'!F380+'Achalandage 2021'!F389</f>
        <v>217</v>
      </c>
      <c r="G15" s="70">
        <f>+'Achalandage 2021'!G15+'Achalandage 2021'!G24+'Achalandage 2021'!G33+'Achalandage 2021'!G42+'Achalandage 2021'!G51+'Achalandage 2021'!G60+'Achalandage 2021'!G69+'Achalandage 2021'!G79+'Achalandage 2021'!G88+'Achalandage 2021'!G97+'Achalandage 2021'!G106+'Achalandage 2021'!G115+'Achalandage 2021'!G124+'Achalandage 2021'!G133+'Achalandage 2021'!G143+'Achalandage 2021'!G152+'Achalandage 2021'!G161+'Achalandage 2021'!G170+'Achalandage 2021'!G179+'Achalandage 2021'!G188+'Achalandage 2021'!G197+'Achalandage 2021'!G207+'Achalandage 2021'!G216+'Achalandage 2021'!G225+'Achalandage 2021'!G234+'Achalandage 2021'!G243+'Achalandage 2021'!G252+'Achalandage 2021'!G261+'Achalandage 2021'!G271+'Achalandage 2021'!G280+'Achalandage 2021'!G289+'Achalandage 2021'!G298+'Achalandage 2021'!G307+'Achalandage 2021'!G316+'Achalandage 2021'!G325+'Achalandage 2021'!G335+'Achalandage 2021'!G344+'Achalandage 2021'!G353+'Achalandage 2021'!G362+'Achalandage 2021'!G371+'Achalandage 2021'!G380+'Achalandage 2021'!G389</f>
        <v>210</v>
      </c>
      <c r="H15" s="70">
        <f>+'Achalandage 2021'!H15+'Achalandage 2021'!H24+'Achalandage 2021'!H33+'Achalandage 2021'!H42+'Achalandage 2021'!H51+'Achalandage 2021'!H60+'Achalandage 2021'!H69+'Achalandage 2021'!H79+'Achalandage 2021'!H88+'Achalandage 2021'!H97+'Achalandage 2021'!H106+'Achalandage 2021'!H115+'Achalandage 2021'!H124+'Achalandage 2021'!H133+'Achalandage 2021'!H143+'Achalandage 2021'!H152+'Achalandage 2021'!H161+'Achalandage 2021'!H170+'Achalandage 2021'!H179+'Achalandage 2021'!H188+'Achalandage 2021'!H197+'Achalandage 2021'!H207+'Achalandage 2021'!H216+'Achalandage 2021'!H225+'Achalandage 2021'!H234+'Achalandage 2021'!H243+'Achalandage 2021'!H252+'Achalandage 2021'!H261+'Achalandage 2021'!H271+'Achalandage 2021'!H280+'Achalandage 2021'!H289+'Achalandage 2021'!H298+'Achalandage 2021'!H307+'Achalandage 2021'!H316+'Achalandage 2021'!H325+'Achalandage 2021'!H335+'Achalandage 2021'!H344+'Achalandage 2021'!H353+'Achalandage 2021'!H362+'Achalandage 2021'!H371+'Achalandage 2021'!H380+'Achalandage 2021'!H389</f>
        <v>248</v>
      </c>
      <c r="I15" s="70">
        <f>+'Achalandage 2021'!I15+'Achalandage 2021'!I24+'Achalandage 2021'!I33+'Achalandage 2021'!I42+'Achalandage 2021'!I51+'Achalandage 2021'!I60+'Achalandage 2021'!I69+'Achalandage 2021'!I79+'Achalandage 2021'!I88+'Achalandage 2021'!I97+'Achalandage 2021'!I106+'Achalandage 2021'!I115+'Achalandage 2021'!I124+'Achalandage 2021'!I133+'Achalandage 2021'!I143+'Achalandage 2021'!I152+'Achalandage 2021'!I161+'Achalandage 2021'!I170+'Achalandage 2021'!I179+'Achalandage 2021'!I188+'Achalandage 2021'!I197+'Achalandage 2021'!I207+'Achalandage 2021'!I216+'Achalandage 2021'!I225+'Achalandage 2021'!I234+'Achalandage 2021'!I243+'Achalandage 2021'!I252+'Achalandage 2021'!I261+'Achalandage 2021'!I271+'Achalandage 2021'!I280+'Achalandage 2021'!I289+'Achalandage 2021'!I298+'Achalandage 2021'!I307+'Achalandage 2021'!I316+'Achalandage 2021'!I325+'Achalandage 2021'!I335+'Achalandage 2021'!I344+'Achalandage 2021'!I353+'Achalandage 2021'!I362+'Achalandage 2021'!I371+'Achalandage 2021'!I380+'Achalandage 2021'!I389</f>
        <v>240</v>
      </c>
      <c r="J15" s="70">
        <f>+'Achalandage 2021'!J15+'Achalandage 2021'!J24+'Achalandage 2021'!J33+'Achalandage 2021'!J42+'Achalandage 2021'!J51+'Achalandage 2021'!J60+'Achalandage 2021'!J69+'Achalandage 2021'!J79+'Achalandage 2021'!J88+'Achalandage 2021'!J97+'Achalandage 2021'!J106+'Achalandage 2021'!J115+'Achalandage 2021'!J124+'Achalandage 2021'!J133+'Achalandage 2021'!J143+'Achalandage 2021'!J152+'Achalandage 2021'!J161+'Achalandage 2021'!J170+'Achalandage 2021'!J179+'Achalandage 2021'!J188+'Achalandage 2021'!J197+'Achalandage 2021'!J207+'Achalandage 2021'!J216+'Achalandage 2021'!J225+'Achalandage 2021'!J234+'Achalandage 2021'!J243+'Achalandage 2021'!J252+'Achalandage 2021'!J261+'Achalandage 2021'!J271+'Achalandage 2021'!J280+'Achalandage 2021'!J289+'Achalandage 2021'!J298+'Achalandage 2021'!J307+'Achalandage 2021'!J316+'Achalandage 2021'!J325+'Achalandage 2021'!J335+'Achalandage 2021'!J344+'Achalandage 2021'!J353+'Achalandage 2021'!J362+'Achalandage 2021'!J371+'Achalandage 2021'!J380+'Achalandage 2021'!J389</f>
        <v>465</v>
      </c>
      <c r="K15" s="70">
        <f>+'Achalandage 2021'!K15+'Achalandage 2021'!K24+'Achalandage 2021'!K33+'Achalandage 2021'!K42+'Achalandage 2021'!K51+'Achalandage 2021'!K60+'Achalandage 2021'!K69+'Achalandage 2021'!K79+'Achalandage 2021'!K88+'Achalandage 2021'!K97+'Achalandage 2021'!K106+'Achalandage 2021'!K115+'Achalandage 2021'!K124+'Achalandage 2021'!K133+'Achalandage 2021'!K143+'Achalandage 2021'!K152+'Achalandage 2021'!K161+'Achalandage 2021'!K170+'Achalandage 2021'!K179+'Achalandage 2021'!K188+'Achalandage 2021'!K197+'Achalandage 2021'!K207+'Achalandage 2021'!K216+'Achalandage 2021'!K225+'Achalandage 2021'!K234+'Achalandage 2021'!K243+'Achalandage 2021'!K252+'Achalandage 2021'!K261+'Achalandage 2021'!K271+'Achalandage 2021'!K280+'Achalandage 2021'!K289+'Achalandage 2021'!K298+'Achalandage 2021'!K307+'Achalandage 2021'!K316+'Achalandage 2021'!K325+'Achalandage 2021'!K335+'Achalandage 2021'!K344+'Achalandage 2021'!K353+'Achalandage 2021'!K362+'Achalandage 2021'!K371+'Achalandage 2021'!K380+'Achalandage 2021'!K389</f>
        <v>465</v>
      </c>
      <c r="L15" s="70">
        <f>+'Achalandage 2021'!L15+'Achalandage 2021'!L24+'Achalandage 2021'!L33+'Achalandage 2021'!L42+'Achalandage 2021'!L51+'Achalandage 2021'!L60+'Achalandage 2021'!L69+'Achalandage 2021'!L79+'Achalandage 2021'!L88+'Achalandage 2021'!L97+'Achalandage 2021'!L106+'Achalandage 2021'!L115+'Achalandage 2021'!L124+'Achalandage 2021'!L133+'Achalandage 2021'!L143+'Achalandage 2021'!L152+'Achalandage 2021'!L161+'Achalandage 2021'!L170+'Achalandage 2021'!L179+'Achalandage 2021'!L188+'Achalandage 2021'!L197+'Achalandage 2021'!L207+'Achalandage 2021'!L216+'Achalandage 2021'!L225+'Achalandage 2021'!L234+'Achalandage 2021'!L243+'Achalandage 2021'!L252+'Achalandage 2021'!L261+'Achalandage 2021'!L271+'Achalandage 2021'!L280+'Achalandage 2021'!L289+'Achalandage 2021'!L298+'Achalandage 2021'!L307+'Achalandage 2021'!L316+'Achalandage 2021'!L325+'Achalandage 2021'!L335+'Achalandage 2021'!L344+'Achalandage 2021'!L353+'Achalandage 2021'!L362+'Achalandage 2021'!L371+'Achalandage 2021'!L380+'Achalandage 2021'!L389</f>
        <v>270</v>
      </c>
      <c r="M15" s="70">
        <f>+'Achalandage 2021'!M15+'Achalandage 2021'!M24+'Achalandage 2021'!M33+'Achalandage 2021'!M42+'Achalandage 2021'!M51+'Achalandage 2021'!M60+'Achalandage 2021'!M69+'Achalandage 2021'!M79+'Achalandage 2021'!M88+'Achalandage 2021'!M97+'Achalandage 2021'!M106+'Achalandage 2021'!M115+'Achalandage 2021'!M124+'Achalandage 2021'!M133+'Achalandage 2021'!M143+'Achalandage 2021'!M152+'Achalandage 2021'!M161+'Achalandage 2021'!M170+'Achalandage 2021'!M179+'Achalandage 2021'!M188+'Achalandage 2021'!M197+'Achalandage 2021'!M207+'Achalandage 2021'!M216+'Achalandage 2021'!M225+'Achalandage 2021'!M234+'Achalandage 2021'!M243+'Achalandage 2021'!M252+'Achalandage 2021'!M261+'Achalandage 2021'!M271+'Achalandage 2021'!M280+'Achalandage 2021'!M289+'Achalandage 2021'!M298+'Achalandage 2021'!M307+'Achalandage 2021'!M316+'Achalandage 2021'!M325+'Achalandage 2021'!M335+'Achalandage 2021'!M344+'Achalandage 2021'!M353+'Achalandage 2021'!M362+'Achalandage 2021'!M371+'Achalandage 2021'!M380+'Achalandage 2021'!M389</f>
        <v>217</v>
      </c>
      <c r="N15" s="70">
        <f>+'Achalandage 2021'!N15+'Achalandage 2021'!N24+'Achalandage 2021'!N33+'Achalandage 2021'!N42+'Achalandage 2021'!N51+'Achalandage 2021'!N60+'Achalandage 2021'!N69+'Achalandage 2021'!N79+'Achalandage 2021'!N88+'Achalandage 2021'!N97+'Achalandage 2021'!N106+'Achalandage 2021'!N115+'Achalandage 2021'!N124+'Achalandage 2021'!N133+'Achalandage 2021'!N143+'Achalandage 2021'!N152+'Achalandage 2021'!N161+'Achalandage 2021'!N170+'Achalandage 2021'!N179+'Achalandage 2021'!N188+'Achalandage 2021'!N197+'Achalandage 2021'!N207+'Achalandage 2021'!N216+'Achalandage 2021'!N225+'Achalandage 2021'!N234+'Achalandage 2021'!N243+'Achalandage 2021'!N252+'Achalandage 2021'!N261+'Achalandage 2021'!N271+'Achalandage 2021'!N280+'Achalandage 2021'!N289+'Achalandage 2021'!N298+'Achalandage 2021'!N307+'Achalandage 2021'!N316+'Achalandage 2021'!N325+'Achalandage 2021'!N335+'Achalandage 2021'!N344+'Achalandage 2021'!N353+'Achalandage 2021'!N362+'Achalandage 2021'!N371+'Achalandage 2021'!N380+'Achalandage 2021'!N389</f>
        <v>150</v>
      </c>
      <c r="O15" s="70">
        <f>+'Achalandage 2021'!O15+'Achalandage 2021'!O24+'Achalandage 2021'!O33+'Achalandage 2021'!O42+'Achalandage 2021'!O51+'Achalandage 2021'!O60+'Achalandage 2021'!O69+'Achalandage 2021'!O79+'Achalandage 2021'!O88+'Achalandage 2021'!O97+'Achalandage 2021'!O106+'Achalandage 2021'!O115+'Achalandage 2021'!O124+'Achalandage 2021'!O133+'Achalandage 2021'!O143+'Achalandage 2021'!O152+'Achalandage 2021'!O161+'Achalandage 2021'!O170+'Achalandage 2021'!O179+'Achalandage 2021'!O188+'Achalandage 2021'!O197+'Achalandage 2021'!O207+'Achalandage 2021'!O216+'Achalandage 2021'!O225+'Achalandage 2021'!O234+'Achalandage 2021'!O243+'Achalandage 2021'!O252+'Achalandage 2021'!O261+'Achalandage 2021'!O271+'Achalandage 2021'!O280+'Achalandage 2021'!O289+'Achalandage 2021'!O298+'Achalandage 2021'!O307+'Achalandage 2021'!O316+'Achalandage 2021'!O325+'Achalandage 2021'!O335+'Achalandage 2021'!O344+'Achalandage 2021'!O353+'Achalandage 2021'!O362+'Achalandage 2021'!O371+'Achalandage 2021'!O380+'Achalandage 2021'!O389</f>
        <v>186</v>
      </c>
      <c r="P15" s="67">
        <f t="shared" si="4"/>
        <v>3053</v>
      </c>
    </row>
    <row r="16" spans="2:16" x14ac:dyDescent="0.15">
      <c r="B16" s="101">
        <v>6</v>
      </c>
      <c r="C16" s="102" t="s">
        <v>8</v>
      </c>
      <c r="D16" s="70">
        <f>+'Achalandage 2021'!D16+'Achalandage 2021'!D25+'Achalandage 2021'!D34+'Achalandage 2021'!D43+'Achalandage 2021'!D52+'Achalandage 2021'!D61+'Achalandage 2021'!D70+'Achalandage 2021'!D80+'Achalandage 2021'!D89+'Achalandage 2021'!D98+'Achalandage 2021'!D107+'Achalandage 2021'!D116+'Achalandage 2021'!D125+'Achalandage 2021'!D134+'Achalandage 2021'!D144+'Achalandage 2021'!D153+'Achalandage 2021'!D162+'Achalandage 2021'!D171+'Achalandage 2021'!D180+'Achalandage 2021'!D189+'Achalandage 2021'!D198+'Achalandage 2021'!D208+'Achalandage 2021'!D217+'Achalandage 2021'!D226+'Achalandage 2021'!D235+'Achalandage 2021'!D244+'Achalandage 2021'!D253+'Achalandage 2021'!D262+'Achalandage 2021'!D272+'Achalandage 2021'!D281+'Achalandage 2021'!D290+'Achalandage 2021'!D299+'Achalandage 2021'!D308+'Achalandage 2021'!D317+'Achalandage 2021'!D326+'Achalandage 2021'!D336+'Achalandage 2021'!D345+'Achalandage 2021'!D354+'Achalandage 2021'!D363+'Achalandage 2021'!D372+'Achalandage 2021'!D381+'Achalandage 2021'!D390</f>
        <v>217</v>
      </c>
      <c r="E16" s="70">
        <f>+'Achalandage 2021'!E16+'Achalandage 2021'!E25+'Achalandage 2021'!E34+'Achalandage 2021'!E43+'Achalandage 2021'!E52+'Achalandage 2021'!E61+'Achalandage 2021'!E70+'Achalandage 2021'!E80+'Achalandage 2021'!E89+'Achalandage 2021'!E98+'Achalandage 2021'!E107+'Achalandage 2021'!E116+'Achalandage 2021'!E125+'Achalandage 2021'!E134+'Achalandage 2021'!E144+'Achalandage 2021'!E153+'Achalandage 2021'!E162+'Achalandage 2021'!E171+'Achalandage 2021'!E180+'Achalandage 2021'!E189+'Achalandage 2021'!E198+'Achalandage 2021'!E208+'Achalandage 2021'!E217+'Achalandage 2021'!E226+'Achalandage 2021'!E235+'Achalandage 2021'!E244+'Achalandage 2021'!E253+'Achalandage 2021'!E262+'Achalandage 2021'!E272+'Achalandage 2021'!E281+'Achalandage 2021'!E290+'Achalandage 2021'!E299+'Achalandage 2021'!E308+'Achalandage 2021'!E317+'Achalandage 2021'!E326+'Achalandage 2021'!E336+'Achalandage 2021'!E345+'Achalandage 2021'!E354+'Achalandage 2021'!E363+'Achalandage 2021'!E372+'Achalandage 2021'!E381+'Achalandage 2021'!E390</f>
        <v>168</v>
      </c>
      <c r="F16" s="70">
        <f>+'Achalandage 2021'!F16+'Achalandage 2021'!F25+'Achalandage 2021'!F34+'Achalandage 2021'!F43+'Achalandage 2021'!F52+'Achalandage 2021'!F61+'Achalandage 2021'!F70+'Achalandage 2021'!F80+'Achalandage 2021'!F89+'Achalandage 2021'!F98+'Achalandage 2021'!F107+'Achalandage 2021'!F116+'Achalandage 2021'!F125+'Achalandage 2021'!F134+'Achalandage 2021'!F144+'Achalandage 2021'!F153+'Achalandage 2021'!F162+'Achalandage 2021'!F171+'Achalandage 2021'!F180+'Achalandage 2021'!F189+'Achalandage 2021'!F198+'Achalandage 2021'!F208+'Achalandage 2021'!F217+'Achalandage 2021'!F226+'Achalandage 2021'!F235+'Achalandage 2021'!F244+'Achalandage 2021'!F253+'Achalandage 2021'!F262+'Achalandage 2021'!F272+'Achalandage 2021'!F281+'Achalandage 2021'!F290+'Achalandage 2021'!F299+'Achalandage 2021'!F308+'Achalandage 2021'!F317+'Achalandage 2021'!F326+'Achalandage 2021'!F336+'Achalandage 2021'!F345+'Achalandage 2021'!F354+'Achalandage 2021'!F363+'Achalandage 2021'!F372+'Achalandage 2021'!F381+'Achalandage 2021'!F390</f>
        <v>217</v>
      </c>
      <c r="G16" s="70">
        <f>+'Achalandage 2021'!G16+'Achalandage 2021'!G25+'Achalandage 2021'!G34+'Achalandage 2021'!G43+'Achalandage 2021'!G52+'Achalandage 2021'!G61+'Achalandage 2021'!G70+'Achalandage 2021'!G80+'Achalandage 2021'!G89+'Achalandage 2021'!G98+'Achalandage 2021'!G107+'Achalandage 2021'!G116+'Achalandage 2021'!G125+'Achalandage 2021'!G134+'Achalandage 2021'!G144+'Achalandage 2021'!G153+'Achalandage 2021'!G162+'Achalandage 2021'!G171+'Achalandage 2021'!G180+'Achalandage 2021'!G189+'Achalandage 2021'!G198+'Achalandage 2021'!G208+'Achalandage 2021'!G217+'Achalandage 2021'!G226+'Achalandage 2021'!G235+'Achalandage 2021'!G244+'Achalandage 2021'!G253+'Achalandage 2021'!G262+'Achalandage 2021'!G272+'Achalandage 2021'!G281+'Achalandage 2021'!G290+'Achalandage 2021'!G299+'Achalandage 2021'!G308+'Achalandage 2021'!G317+'Achalandage 2021'!G326+'Achalandage 2021'!G336+'Achalandage 2021'!G345+'Achalandage 2021'!G354+'Achalandage 2021'!G363+'Achalandage 2021'!G372+'Achalandage 2021'!G381+'Achalandage 2021'!G390</f>
        <v>210</v>
      </c>
      <c r="H16" s="70">
        <f>+'Achalandage 2021'!H16+'Achalandage 2021'!H25+'Achalandage 2021'!H34+'Achalandage 2021'!H43+'Achalandage 2021'!H52+'Achalandage 2021'!H61+'Achalandage 2021'!H70+'Achalandage 2021'!H80+'Achalandage 2021'!H89+'Achalandage 2021'!H98+'Achalandage 2021'!H107+'Achalandage 2021'!H116+'Achalandage 2021'!H125+'Achalandage 2021'!H134+'Achalandage 2021'!H144+'Achalandage 2021'!H153+'Achalandage 2021'!H162+'Achalandage 2021'!H171+'Achalandage 2021'!H180+'Achalandage 2021'!H189+'Achalandage 2021'!H198+'Achalandage 2021'!H208+'Achalandage 2021'!H217+'Achalandage 2021'!H226+'Achalandage 2021'!H235+'Achalandage 2021'!H244+'Achalandage 2021'!H253+'Achalandage 2021'!H262+'Achalandage 2021'!H272+'Achalandage 2021'!H281+'Achalandage 2021'!H290+'Achalandage 2021'!H299+'Achalandage 2021'!H308+'Achalandage 2021'!H317+'Achalandage 2021'!H326+'Achalandage 2021'!H336+'Achalandage 2021'!H345+'Achalandage 2021'!H354+'Achalandage 2021'!H363+'Achalandage 2021'!H372+'Achalandage 2021'!H381+'Achalandage 2021'!H390</f>
        <v>248</v>
      </c>
      <c r="I16" s="70">
        <f>+'Achalandage 2021'!I16+'Achalandage 2021'!I25+'Achalandage 2021'!I34+'Achalandage 2021'!I43+'Achalandage 2021'!I52+'Achalandage 2021'!I61+'Achalandage 2021'!I70+'Achalandage 2021'!I80+'Achalandage 2021'!I89+'Achalandage 2021'!I98+'Achalandage 2021'!I107+'Achalandage 2021'!I116+'Achalandage 2021'!I125+'Achalandage 2021'!I134+'Achalandage 2021'!I144+'Achalandage 2021'!I153+'Achalandage 2021'!I162+'Achalandage 2021'!I171+'Achalandage 2021'!I180+'Achalandage 2021'!I189+'Achalandage 2021'!I198+'Achalandage 2021'!I208+'Achalandage 2021'!I217+'Achalandage 2021'!I226+'Achalandage 2021'!I235+'Achalandage 2021'!I244+'Achalandage 2021'!I253+'Achalandage 2021'!I262+'Achalandage 2021'!I272+'Achalandage 2021'!I281+'Achalandage 2021'!I290+'Achalandage 2021'!I299+'Achalandage 2021'!I308+'Achalandage 2021'!I317+'Achalandage 2021'!I326+'Achalandage 2021'!I336+'Achalandage 2021'!I345+'Achalandage 2021'!I354+'Achalandage 2021'!I363+'Achalandage 2021'!I372+'Achalandage 2021'!I381+'Achalandage 2021'!I390</f>
        <v>240</v>
      </c>
      <c r="J16" s="70">
        <f>+'Achalandage 2021'!J16+'Achalandage 2021'!J25+'Achalandage 2021'!J34+'Achalandage 2021'!J43+'Achalandage 2021'!J52+'Achalandage 2021'!J61+'Achalandage 2021'!J70+'Achalandage 2021'!J80+'Achalandage 2021'!J89+'Achalandage 2021'!J98+'Achalandage 2021'!J107+'Achalandage 2021'!J116+'Achalandage 2021'!J125+'Achalandage 2021'!J134+'Achalandage 2021'!J144+'Achalandage 2021'!J153+'Achalandage 2021'!J162+'Achalandage 2021'!J171+'Achalandage 2021'!J180+'Achalandage 2021'!J189+'Achalandage 2021'!J198+'Achalandage 2021'!J208+'Achalandage 2021'!J217+'Achalandage 2021'!J226+'Achalandage 2021'!J235+'Achalandage 2021'!J244+'Achalandage 2021'!J253+'Achalandage 2021'!J262+'Achalandage 2021'!J272+'Achalandage 2021'!J281+'Achalandage 2021'!J290+'Achalandage 2021'!J299+'Achalandage 2021'!J308+'Achalandage 2021'!J317+'Achalandage 2021'!J326+'Achalandage 2021'!J336+'Achalandage 2021'!J345+'Achalandage 2021'!J354+'Achalandage 2021'!J363+'Achalandage 2021'!J372+'Achalandage 2021'!J381+'Achalandage 2021'!J390</f>
        <v>465</v>
      </c>
      <c r="K16" s="70">
        <f>+'Achalandage 2021'!K16+'Achalandage 2021'!K25+'Achalandage 2021'!K34+'Achalandage 2021'!K43+'Achalandage 2021'!K52+'Achalandage 2021'!K61+'Achalandage 2021'!K70+'Achalandage 2021'!K80+'Achalandage 2021'!K89+'Achalandage 2021'!K98+'Achalandage 2021'!K107+'Achalandage 2021'!K116+'Achalandage 2021'!K125+'Achalandage 2021'!K134+'Achalandage 2021'!K144+'Achalandage 2021'!K153+'Achalandage 2021'!K162+'Achalandage 2021'!K171+'Achalandage 2021'!K180+'Achalandage 2021'!K189+'Achalandage 2021'!K198+'Achalandage 2021'!K208+'Achalandage 2021'!K217+'Achalandage 2021'!K226+'Achalandage 2021'!K235+'Achalandage 2021'!K244+'Achalandage 2021'!K253+'Achalandage 2021'!K262+'Achalandage 2021'!K272+'Achalandage 2021'!K281+'Achalandage 2021'!K290+'Achalandage 2021'!K299+'Achalandage 2021'!K308+'Achalandage 2021'!K317+'Achalandage 2021'!K326+'Achalandage 2021'!K336+'Achalandage 2021'!K345+'Achalandage 2021'!K354+'Achalandage 2021'!K363+'Achalandage 2021'!K372+'Achalandage 2021'!K381+'Achalandage 2021'!K390</f>
        <v>465</v>
      </c>
      <c r="L16" s="70">
        <f>+'Achalandage 2021'!L16+'Achalandage 2021'!L25+'Achalandage 2021'!L34+'Achalandage 2021'!L43+'Achalandage 2021'!L52+'Achalandage 2021'!L61+'Achalandage 2021'!L70+'Achalandage 2021'!L80+'Achalandage 2021'!L89+'Achalandage 2021'!L98+'Achalandage 2021'!L107+'Achalandage 2021'!L116+'Achalandage 2021'!L125+'Achalandage 2021'!L134+'Achalandage 2021'!L144+'Achalandage 2021'!L153+'Achalandage 2021'!L162+'Achalandage 2021'!L171+'Achalandage 2021'!L180+'Achalandage 2021'!L189+'Achalandage 2021'!L198+'Achalandage 2021'!L208+'Achalandage 2021'!L217+'Achalandage 2021'!L226+'Achalandage 2021'!L235+'Achalandage 2021'!L244+'Achalandage 2021'!L253+'Achalandage 2021'!L262+'Achalandage 2021'!L272+'Achalandage 2021'!L281+'Achalandage 2021'!L290+'Achalandage 2021'!L299+'Achalandage 2021'!L308+'Achalandage 2021'!L317+'Achalandage 2021'!L326+'Achalandage 2021'!L336+'Achalandage 2021'!L345+'Achalandage 2021'!L354+'Achalandage 2021'!L363+'Achalandage 2021'!L372+'Achalandage 2021'!L381+'Achalandage 2021'!L390</f>
        <v>270</v>
      </c>
      <c r="M16" s="70">
        <f>+'Achalandage 2021'!M16+'Achalandage 2021'!M25+'Achalandage 2021'!M34+'Achalandage 2021'!M43+'Achalandage 2021'!M52+'Achalandage 2021'!M61+'Achalandage 2021'!M70+'Achalandage 2021'!M80+'Achalandage 2021'!M89+'Achalandage 2021'!M98+'Achalandage 2021'!M107+'Achalandage 2021'!M116+'Achalandage 2021'!M125+'Achalandage 2021'!M134+'Achalandage 2021'!M144+'Achalandage 2021'!M153+'Achalandage 2021'!M162+'Achalandage 2021'!M171+'Achalandage 2021'!M180+'Achalandage 2021'!M189+'Achalandage 2021'!M198+'Achalandage 2021'!M208+'Achalandage 2021'!M217+'Achalandage 2021'!M226+'Achalandage 2021'!M235+'Achalandage 2021'!M244+'Achalandage 2021'!M253+'Achalandage 2021'!M262+'Achalandage 2021'!M272+'Achalandage 2021'!M281+'Achalandage 2021'!M290+'Achalandage 2021'!M299+'Achalandage 2021'!M308+'Achalandage 2021'!M317+'Achalandage 2021'!M326+'Achalandage 2021'!M336+'Achalandage 2021'!M345+'Achalandage 2021'!M354+'Achalandage 2021'!M363+'Achalandage 2021'!M372+'Achalandage 2021'!M381+'Achalandage 2021'!M390</f>
        <v>217</v>
      </c>
      <c r="N16" s="70">
        <f>+'Achalandage 2021'!N16+'Achalandage 2021'!N25+'Achalandage 2021'!N34+'Achalandage 2021'!N43+'Achalandage 2021'!N52+'Achalandage 2021'!N61+'Achalandage 2021'!N70+'Achalandage 2021'!N80+'Achalandage 2021'!N89+'Achalandage 2021'!N98+'Achalandage 2021'!N107+'Achalandage 2021'!N116+'Achalandage 2021'!N125+'Achalandage 2021'!N134+'Achalandage 2021'!N144+'Achalandage 2021'!N153+'Achalandage 2021'!N162+'Achalandage 2021'!N171+'Achalandage 2021'!N180+'Achalandage 2021'!N189+'Achalandage 2021'!N198+'Achalandage 2021'!N208+'Achalandage 2021'!N217+'Achalandage 2021'!N226+'Achalandage 2021'!N235+'Achalandage 2021'!N244+'Achalandage 2021'!N253+'Achalandage 2021'!N262+'Achalandage 2021'!N272+'Achalandage 2021'!N281+'Achalandage 2021'!N290+'Achalandage 2021'!N299+'Achalandage 2021'!N308+'Achalandage 2021'!N317+'Achalandage 2021'!N326+'Achalandage 2021'!N336+'Achalandage 2021'!N345+'Achalandage 2021'!N354+'Achalandage 2021'!N363+'Achalandage 2021'!N372+'Achalandage 2021'!N381+'Achalandage 2021'!N390</f>
        <v>150</v>
      </c>
      <c r="O16" s="70">
        <f>+'Achalandage 2021'!O16+'Achalandage 2021'!O25+'Achalandage 2021'!O34+'Achalandage 2021'!O43+'Achalandage 2021'!O52+'Achalandage 2021'!O61+'Achalandage 2021'!O70+'Achalandage 2021'!O80+'Achalandage 2021'!O89+'Achalandage 2021'!O98+'Achalandage 2021'!O107+'Achalandage 2021'!O116+'Achalandage 2021'!O125+'Achalandage 2021'!O134+'Achalandage 2021'!O144+'Achalandage 2021'!O153+'Achalandage 2021'!O162+'Achalandage 2021'!O171+'Achalandage 2021'!O180+'Achalandage 2021'!O189+'Achalandage 2021'!O198+'Achalandage 2021'!O208+'Achalandage 2021'!O217+'Achalandage 2021'!O226+'Achalandage 2021'!O235+'Achalandage 2021'!O244+'Achalandage 2021'!O253+'Achalandage 2021'!O262+'Achalandage 2021'!O272+'Achalandage 2021'!O281+'Achalandage 2021'!O290+'Achalandage 2021'!O299+'Achalandage 2021'!O308+'Achalandage 2021'!O317+'Achalandage 2021'!O326+'Achalandage 2021'!O336+'Achalandage 2021'!O345+'Achalandage 2021'!O354+'Achalandage 2021'!O363+'Achalandage 2021'!O372+'Achalandage 2021'!O381+'Achalandage 2021'!O390</f>
        <v>186</v>
      </c>
      <c r="P16" s="67">
        <f t="shared" si="4"/>
        <v>3053</v>
      </c>
    </row>
    <row r="17" spans="2:16" x14ac:dyDescent="0.15">
      <c r="B17" s="101">
        <v>7</v>
      </c>
      <c r="C17" s="102" t="s">
        <v>9</v>
      </c>
      <c r="D17" s="70">
        <f>+'Achalandage 2021'!D17+'Achalandage 2021'!D26+'Achalandage 2021'!D35+'Achalandage 2021'!D44+'Achalandage 2021'!D53+'Achalandage 2021'!D62+'Achalandage 2021'!D71+'Achalandage 2021'!D81+'Achalandage 2021'!D90+'Achalandage 2021'!D99+'Achalandage 2021'!D108+'Achalandage 2021'!D117+'Achalandage 2021'!D126+'Achalandage 2021'!D135+'Achalandage 2021'!D145+'Achalandage 2021'!D154+'Achalandage 2021'!D163+'Achalandage 2021'!D172+'Achalandage 2021'!D181+'Achalandage 2021'!D190+'Achalandage 2021'!D199+'Achalandage 2021'!D209+'Achalandage 2021'!D218+'Achalandage 2021'!D227+'Achalandage 2021'!D236+'Achalandage 2021'!D245+'Achalandage 2021'!D254+'Achalandage 2021'!D263+'Achalandage 2021'!D273+'Achalandage 2021'!D282+'Achalandage 2021'!D291+'Achalandage 2021'!D300+'Achalandage 2021'!D309+'Achalandage 2021'!D318+'Achalandage 2021'!D327+'Achalandage 2021'!D337+'Achalandage 2021'!D346+'Achalandage 2021'!D355+'Achalandage 2021'!D364+'Achalandage 2021'!D373+'Achalandage 2021'!D382+'Achalandage 2021'!D391</f>
        <v>0</v>
      </c>
      <c r="E17" s="70">
        <f>+'Achalandage 2021'!E17+'Achalandage 2021'!E26+'Achalandage 2021'!E35+'Achalandage 2021'!E44+'Achalandage 2021'!E53+'Achalandage 2021'!E62+'Achalandage 2021'!E71+'Achalandage 2021'!E81+'Achalandage 2021'!E90+'Achalandage 2021'!E99+'Achalandage 2021'!E108+'Achalandage 2021'!E117+'Achalandage 2021'!E126+'Achalandage 2021'!E135+'Achalandage 2021'!E145+'Achalandage 2021'!E154+'Achalandage 2021'!E163+'Achalandage 2021'!E172+'Achalandage 2021'!E181+'Achalandage 2021'!E190+'Achalandage 2021'!E199+'Achalandage 2021'!E209+'Achalandage 2021'!E218+'Achalandage 2021'!E227+'Achalandage 2021'!E236+'Achalandage 2021'!E245+'Achalandage 2021'!E254+'Achalandage 2021'!E263+'Achalandage 2021'!E273+'Achalandage 2021'!E282+'Achalandage 2021'!E291+'Achalandage 2021'!E300+'Achalandage 2021'!E309+'Achalandage 2021'!E318+'Achalandage 2021'!E327+'Achalandage 2021'!E337+'Achalandage 2021'!E346+'Achalandage 2021'!E355+'Achalandage 2021'!E364+'Achalandage 2021'!E373+'Achalandage 2021'!E382+'Achalandage 2021'!E391</f>
        <v>0</v>
      </c>
      <c r="F17" s="70">
        <f>+'Achalandage 2021'!F17+'Achalandage 2021'!F26+'Achalandage 2021'!F35+'Achalandage 2021'!F44+'Achalandage 2021'!F53+'Achalandage 2021'!F62+'Achalandage 2021'!F71+'Achalandage 2021'!F81+'Achalandage 2021'!F90+'Achalandage 2021'!F99+'Achalandage 2021'!F108+'Achalandage 2021'!F117+'Achalandage 2021'!F126+'Achalandage 2021'!F135+'Achalandage 2021'!F145+'Achalandage 2021'!F154+'Achalandage 2021'!F163+'Achalandage 2021'!F172+'Achalandage 2021'!F181+'Achalandage 2021'!F190+'Achalandage 2021'!F199+'Achalandage 2021'!F209+'Achalandage 2021'!F218+'Achalandage 2021'!F227+'Achalandage 2021'!F236+'Achalandage 2021'!F245+'Achalandage 2021'!F254+'Achalandage 2021'!F263+'Achalandage 2021'!F273+'Achalandage 2021'!F282+'Achalandage 2021'!F291+'Achalandage 2021'!F300+'Achalandage 2021'!F309+'Achalandage 2021'!F318+'Achalandage 2021'!F327+'Achalandage 2021'!F337+'Achalandage 2021'!F346+'Achalandage 2021'!F355+'Achalandage 2021'!F364+'Achalandage 2021'!F373+'Achalandage 2021'!F382+'Achalandage 2021'!F391</f>
        <v>0</v>
      </c>
      <c r="G17" s="70">
        <f>+'Achalandage 2021'!G17+'Achalandage 2021'!G26+'Achalandage 2021'!G35+'Achalandage 2021'!G44+'Achalandage 2021'!G53+'Achalandage 2021'!G62+'Achalandage 2021'!G71+'Achalandage 2021'!G81+'Achalandage 2021'!G90+'Achalandage 2021'!G99+'Achalandage 2021'!G108+'Achalandage 2021'!G117+'Achalandage 2021'!G126+'Achalandage 2021'!G135+'Achalandage 2021'!G145+'Achalandage 2021'!G154+'Achalandage 2021'!G163+'Achalandage 2021'!G172+'Achalandage 2021'!G181+'Achalandage 2021'!G190+'Achalandage 2021'!G199+'Achalandage 2021'!G209+'Achalandage 2021'!G218+'Achalandage 2021'!G227+'Achalandage 2021'!G236+'Achalandage 2021'!G245+'Achalandage 2021'!G254+'Achalandage 2021'!G263+'Achalandage 2021'!G273+'Achalandage 2021'!G282+'Achalandage 2021'!G291+'Achalandage 2021'!G300+'Achalandage 2021'!G309+'Achalandage 2021'!G318+'Achalandage 2021'!G327+'Achalandage 2021'!G337+'Achalandage 2021'!G346+'Achalandage 2021'!G355+'Achalandage 2021'!G364+'Achalandage 2021'!G373+'Achalandage 2021'!G382+'Achalandage 2021'!G391</f>
        <v>0</v>
      </c>
      <c r="H17" s="70">
        <f>+'Achalandage 2021'!H17+'Achalandage 2021'!H26+'Achalandage 2021'!H35+'Achalandage 2021'!H44+'Achalandage 2021'!H53+'Achalandage 2021'!H62+'Achalandage 2021'!H71+'Achalandage 2021'!H81+'Achalandage 2021'!H90+'Achalandage 2021'!H99+'Achalandage 2021'!H108+'Achalandage 2021'!H117+'Achalandage 2021'!H126+'Achalandage 2021'!H135+'Achalandage 2021'!H145+'Achalandage 2021'!H154+'Achalandage 2021'!H163+'Achalandage 2021'!H172+'Achalandage 2021'!H181+'Achalandage 2021'!H190+'Achalandage 2021'!H199+'Achalandage 2021'!H209+'Achalandage 2021'!H218+'Achalandage 2021'!H227+'Achalandage 2021'!H236+'Achalandage 2021'!H245+'Achalandage 2021'!H254+'Achalandage 2021'!H263+'Achalandage 2021'!H273+'Achalandage 2021'!H282+'Achalandage 2021'!H291+'Achalandage 2021'!H300+'Achalandage 2021'!H309+'Achalandage 2021'!H318+'Achalandage 2021'!H327+'Achalandage 2021'!H337+'Achalandage 2021'!H346+'Achalandage 2021'!H355+'Achalandage 2021'!H364+'Achalandage 2021'!H373+'Achalandage 2021'!H382+'Achalandage 2021'!H391</f>
        <v>0</v>
      </c>
      <c r="I17" s="70">
        <f>+'Achalandage 2021'!I17+'Achalandage 2021'!I26+'Achalandage 2021'!I35+'Achalandage 2021'!I44+'Achalandage 2021'!I53+'Achalandage 2021'!I62+'Achalandage 2021'!I71+'Achalandage 2021'!I81+'Achalandage 2021'!I90+'Achalandage 2021'!I99+'Achalandage 2021'!I108+'Achalandage 2021'!I117+'Achalandage 2021'!I126+'Achalandage 2021'!I135+'Achalandage 2021'!I145+'Achalandage 2021'!I154+'Achalandage 2021'!I163+'Achalandage 2021'!I172+'Achalandage 2021'!I181+'Achalandage 2021'!I190+'Achalandage 2021'!I199+'Achalandage 2021'!I209+'Achalandage 2021'!I218+'Achalandage 2021'!I227+'Achalandage 2021'!I236+'Achalandage 2021'!I245+'Achalandage 2021'!I254+'Achalandage 2021'!I263+'Achalandage 2021'!I273+'Achalandage 2021'!I282+'Achalandage 2021'!I291+'Achalandage 2021'!I300+'Achalandage 2021'!I309+'Achalandage 2021'!I318+'Achalandage 2021'!I327+'Achalandage 2021'!I337+'Achalandage 2021'!I346+'Achalandage 2021'!I355+'Achalandage 2021'!I364+'Achalandage 2021'!I373+'Achalandage 2021'!I382+'Achalandage 2021'!I391</f>
        <v>0</v>
      </c>
      <c r="J17" s="70">
        <f>+'Achalandage 2021'!J17+'Achalandage 2021'!J26+'Achalandage 2021'!J35+'Achalandage 2021'!J44+'Achalandage 2021'!J53+'Achalandage 2021'!J62+'Achalandage 2021'!J71+'Achalandage 2021'!J81+'Achalandage 2021'!J90+'Achalandage 2021'!J99+'Achalandage 2021'!J108+'Achalandage 2021'!J117+'Achalandage 2021'!J126+'Achalandage 2021'!J135+'Achalandage 2021'!J145+'Achalandage 2021'!J154+'Achalandage 2021'!J163+'Achalandage 2021'!J172+'Achalandage 2021'!J181+'Achalandage 2021'!J190+'Achalandage 2021'!J199+'Achalandage 2021'!J209+'Achalandage 2021'!J218+'Achalandage 2021'!J227+'Achalandage 2021'!J236+'Achalandage 2021'!J245+'Achalandage 2021'!J254+'Achalandage 2021'!J263+'Achalandage 2021'!J273+'Achalandage 2021'!J282+'Achalandage 2021'!J291+'Achalandage 2021'!J300+'Achalandage 2021'!J309+'Achalandage 2021'!J318+'Achalandage 2021'!J327+'Achalandage 2021'!J337+'Achalandage 2021'!J346+'Achalandage 2021'!J355+'Achalandage 2021'!J364+'Achalandage 2021'!J373+'Achalandage 2021'!J382+'Achalandage 2021'!J391</f>
        <v>0</v>
      </c>
      <c r="K17" s="70">
        <f>+'Achalandage 2021'!K17+'Achalandage 2021'!K26+'Achalandage 2021'!K35+'Achalandage 2021'!K44+'Achalandage 2021'!K53+'Achalandage 2021'!K62+'Achalandage 2021'!K71+'Achalandage 2021'!K81+'Achalandage 2021'!K90+'Achalandage 2021'!K99+'Achalandage 2021'!K108+'Achalandage 2021'!K117+'Achalandage 2021'!K126+'Achalandage 2021'!K135+'Achalandage 2021'!K145+'Achalandage 2021'!K154+'Achalandage 2021'!K163+'Achalandage 2021'!K172+'Achalandage 2021'!K181+'Achalandage 2021'!K190+'Achalandage 2021'!K199+'Achalandage 2021'!K209+'Achalandage 2021'!K218+'Achalandage 2021'!K227+'Achalandage 2021'!K236+'Achalandage 2021'!K245+'Achalandage 2021'!K254+'Achalandage 2021'!K263+'Achalandage 2021'!K273+'Achalandage 2021'!K282+'Achalandage 2021'!K291+'Achalandage 2021'!K300+'Achalandage 2021'!K309+'Achalandage 2021'!K318+'Achalandage 2021'!K327+'Achalandage 2021'!K337+'Achalandage 2021'!K346+'Achalandage 2021'!K355+'Achalandage 2021'!K364+'Achalandage 2021'!K373+'Achalandage 2021'!K382+'Achalandage 2021'!K391</f>
        <v>0</v>
      </c>
      <c r="L17" s="70">
        <f>+'Achalandage 2021'!L17+'Achalandage 2021'!L26+'Achalandage 2021'!L35+'Achalandage 2021'!L44+'Achalandage 2021'!L53+'Achalandage 2021'!L62+'Achalandage 2021'!L71+'Achalandage 2021'!L81+'Achalandage 2021'!L90+'Achalandage 2021'!L99+'Achalandage 2021'!L108+'Achalandage 2021'!L117+'Achalandage 2021'!L126+'Achalandage 2021'!L135+'Achalandage 2021'!L145+'Achalandage 2021'!L154+'Achalandage 2021'!L163+'Achalandage 2021'!L172+'Achalandage 2021'!L181+'Achalandage 2021'!L190+'Achalandage 2021'!L199+'Achalandage 2021'!L209+'Achalandage 2021'!L218+'Achalandage 2021'!L227+'Achalandage 2021'!L236+'Achalandage 2021'!L245+'Achalandage 2021'!L254+'Achalandage 2021'!L263+'Achalandage 2021'!L273+'Achalandage 2021'!L282+'Achalandage 2021'!L291+'Achalandage 2021'!L300+'Achalandage 2021'!L309+'Achalandage 2021'!L318+'Achalandage 2021'!L327+'Achalandage 2021'!L337+'Achalandage 2021'!L346+'Achalandage 2021'!L355+'Achalandage 2021'!L364+'Achalandage 2021'!L373+'Achalandage 2021'!L382+'Achalandage 2021'!L391</f>
        <v>0</v>
      </c>
      <c r="M17" s="70">
        <f>+'Achalandage 2021'!M17+'Achalandage 2021'!M26+'Achalandage 2021'!M35+'Achalandage 2021'!M44+'Achalandage 2021'!M53+'Achalandage 2021'!M62+'Achalandage 2021'!M71+'Achalandage 2021'!M81+'Achalandage 2021'!M90+'Achalandage 2021'!M99+'Achalandage 2021'!M108+'Achalandage 2021'!M117+'Achalandage 2021'!M126+'Achalandage 2021'!M135+'Achalandage 2021'!M145+'Achalandage 2021'!M154+'Achalandage 2021'!M163+'Achalandage 2021'!M172+'Achalandage 2021'!M181+'Achalandage 2021'!M190+'Achalandage 2021'!M199+'Achalandage 2021'!M209+'Achalandage 2021'!M218+'Achalandage 2021'!M227+'Achalandage 2021'!M236+'Achalandage 2021'!M245+'Achalandage 2021'!M254+'Achalandage 2021'!M263+'Achalandage 2021'!M273+'Achalandage 2021'!M282+'Achalandage 2021'!M291+'Achalandage 2021'!M300+'Achalandage 2021'!M309+'Achalandage 2021'!M318+'Achalandage 2021'!M327+'Achalandage 2021'!M337+'Achalandage 2021'!M346+'Achalandage 2021'!M355+'Achalandage 2021'!M364+'Achalandage 2021'!M373+'Achalandage 2021'!M382+'Achalandage 2021'!M391</f>
        <v>0</v>
      </c>
      <c r="N17" s="70">
        <f>+'Achalandage 2021'!N17+'Achalandage 2021'!N26+'Achalandage 2021'!N35+'Achalandage 2021'!N44+'Achalandage 2021'!N53+'Achalandage 2021'!N62+'Achalandage 2021'!N71+'Achalandage 2021'!N81+'Achalandage 2021'!N90+'Achalandage 2021'!N99+'Achalandage 2021'!N108+'Achalandage 2021'!N117+'Achalandage 2021'!N126+'Achalandage 2021'!N135+'Achalandage 2021'!N145+'Achalandage 2021'!N154+'Achalandage 2021'!N163+'Achalandage 2021'!N172+'Achalandage 2021'!N181+'Achalandage 2021'!N190+'Achalandage 2021'!N199+'Achalandage 2021'!N209+'Achalandage 2021'!N218+'Achalandage 2021'!N227+'Achalandage 2021'!N236+'Achalandage 2021'!N245+'Achalandage 2021'!N254+'Achalandage 2021'!N263+'Achalandage 2021'!N273+'Achalandage 2021'!N282+'Achalandage 2021'!N291+'Achalandage 2021'!N300+'Achalandage 2021'!N309+'Achalandage 2021'!N318+'Achalandage 2021'!N327+'Achalandage 2021'!N337+'Achalandage 2021'!N346+'Achalandage 2021'!N355+'Achalandage 2021'!N364+'Achalandage 2021'!N373+'Achalandage 2021'!N382+'Achalandage 2021'!N391</f>
        <v>0</v>
      </c>
      <c r="O17" s="70">
        <f>+'Achalandage 2021'!O17+'Achalandage 2021'!O26+'Achalandage 2021'!O35+'Achalandage 2021'!O44+'Achalandage 2021'!O53+'Achalandage 2021'!O62+'Achalandage 2021'!O71+'Achalandage 2021'!O81+'Achalandage 2021'!O90+'Achalandage 2021'!O99+'Achalandage 2021'!O108+'Achalandage 2021'!O117+'Achalandage 2021'!O126+'Achalandage 2021'!O135+'Achalandage 2021'!O145+'Achalandage 2021'!O154+'Achalandage 2021'!O163+'Achalandage 2021'!O172+'Achalandage 2021'!O181+'Achalandage 2021'!O190+'Achalandage 2021'!O199+'Achalandage 2021'!O209+'Achalandage 2021'!O218+'Achalandage 2021'!O227+'Achalandage 2021'!O236+'Achalandage 2021'!O245+'Achalandage 2021'!O254+'Achalandage 2021'!O263+'Achalandage 2021'!O273+'Achalandage 2021'!O282+'Achalandage 2021'!O291+'Achalandage 2021'!O300+'Achalandage 2021'!O309+'Achalandage 2021'!O318+'Achalandage 2021'!O327+'Achalandage 2021'!O337+'Achalandage 2021'!O346+'Achalandage 2021'!O355+'Achalandage 2021'!O364+'Achalandage 2021'!O373+'Achalandage 2021'!O382+'Achalandage 2021'!O391</f>
        <v>0</v>
      </c>
      <c r="P17" s="67">
        <f t="shared" si="4"/>
        <v>0</v>
      </c>
    </row>
    <row r="18" spans="2:16" ht="14" thickBot="1" x14ac:dyDescent="0.2">
      <c r="B18" s="103"/>
      <c r="C18" s="104" t="s">
        <v>10</v>
      </c>
      <c r="D18" s="65">
        <f t="shared" ref="D18:P18" si="5">+D11+D12+D13+D14+D15+D16+D17</f>
        <v>1085</v>
      </c>
      <c r="E18" s="65">
        <f t="shared" si="5"/>
        <v>840</v>
      </c>
      <c r="F18" s="65">
        <f t="shared" si="5"/>
        <v>1085</v>
      </c>
      <c r="G18" s="65">
        <f t="shared" si="5"/>
        <v>1050</v>
      </c>
      <c r="H18" s="65">
        <f t="shared" si="5"/>
        <v>1240</v>
      </c>
      <c r="I18" s="65">
        <f t="shared" si="5"/>
        <v>1200</v>
      </c>
      <c r="J18" s="65">
        <f t="shared" si="5"/>
        <v>2325</v>
      </c>
      <c r="K18" s="65">
        <f t="shared" si="5"/>
        <v>2325</v>
      </c>
      <c r="L18" s="65">
        <f t="shared" si="5"/>
        <v>1350</v>
      </c>
      <c r="M18" s="65">
        <f t="shared" si="5"/>
        <v>1085</v>
      </c>
      <c r="N18" s="65">
        <f t="shared" si="5"/>
        <v>750</v>
      </c>
      <c r="O18" s="65">
        <f t="shared" si="5"/>
        <v>930</v>
      </c>
      <c r="P18" s="68">
        <f t="shared" si="5"/>
        <v>15265</v>
      </c>
    </row>
    <row r="19" spans="2:16" ht="15" thickTop="1" thickBot="1" x14ac:dyDescent="0.2">
      <c r="B19" s="492" t="s">
        <v>51</v>
      </c>
      <c r="C19" s="493"/>
      <c r="D19" s="110">
        <f>+'Achalandage 2021'!D395</f>
        <v>1085</v>
      </c>
      <c r="E19" s="110">
        <f>+'Achalandage 2021'!E395</f>
        <v>840</v>
      </c>
      <c r="F19" s="110">
        <f>+'Achalandage 2021'!F395</f>
        <v>1085</v>
      </c>
      <c r="G19" s="110">
        <f>+'Achalandage 2021'!G395</f>
        <v>1050</v>
      </c>
      <c r="H19" s="110">
        <f>+'Achalandage 2021'!H395</f>
        <v>1240</v>
      </c>
      <c r="I19" s="110">
        <f>+'Achalandage 2021'!I395</f>
        <v>1200</v>
      </c>
      <c r="J19" s="110">
        <f>+'Achalandage 2021'!J395</f>
        <v>2325</v>
      </c>
      <c r="K19" s="110">
        <f>+'Achalandage 2021'!K395</f>
        <v>2325</v>
      </c>
      <c r="L19" s="110">
        <f>+'Achalandage 2021'!L395</f>
        <v>1350</v>
      </c>
      <c r="M19" s="110">
        <f>+'Achalandage 2021'!M395</f>
        <v>1085</v>
      </c>
      <c r="N19" s="110">
        <f>+'Achalandage 2021'!N395</f>
        <v>750</v>
      </c>
      <c r="O19" s="110">
        <f>+'Achalandage 2021'!O395</f>
        <v>930</v>
      </c>
      <c r="P19" s="111">
        <f>+D19+E19+F19+G19+H19+I19+J19+K19+L19+M19+N19+O19</f>
        <v>15265</v>
      </c>
    </row>
    <row r="20" spans="2:16" ht="15" thickTop="1" thickBot="1" x14ac:dyDescent="0.2">
      <c r="B20" s="105"/>
      <c r="C20" s="105"/>
      <c r="D20" s="105"/>
      <c r="E20" s="105"/>
      <c r="F20" s="105"/>
      <c r="G20" s="105"/>
      <c r="H20" s="105"/>
      <c r="I20" s="105"/>
      <c r="J20" s="105"/>
      <c r="K20" s="105"/>
      <c r="L20" s="105"/>
      <c r="M20" s="105"/>
      <c r="N20" s="105"/>
      <c r="O20" s="105"/>
      <c r="P20" s="105"/>
    </row>
    <row r="21" spans="2:16" ht="15" thickTop="1" thickBot="1" x14ac:dyDescent="0.2">
      <c r="B21" s="490" t="s">
        <v>53</v>
      </c>
      <c r="C21" s="491"/>
      <c r="D21" s="112">
        <f t="shared" ref="D21:P21" si="6">+D19/(D7*D9)</f>
        <v>35</v>
      </c>
      <c r="E21" s="112">
        <f t="shared" si="6"/>
        <v>30</v>
      </c>
      <c r="F21" s="112">
        <f t="shared" si="6"/>
        <v>35</v>
      </c>
      <c r="G21" s="112">
        <f t="shared" si="6"/>
        <v>35</v>
      </c>
      <c r="H21" s="112">
        <f t="shared" si="6"/>
        <v>40</v>
      </c>
      <c r="I21" s="112">
        <f t="shared" si="6"/>
        <v>40</v>
      </c>
      <c r="J21" s="112">
        <f t="shared" si="6"/>
        <v>75</v>
      </c>
      <c r="K21" s="112">
        <f t="shared" si="6"/>
        <v>75</v>
      </c>
      <c r="L21" s="112">
        <f t="shared" si="6"/>
        <v>45</v>
      </c>
      <c r="M21" s="112">
        <f t="shared" si="6"/>
        <v>35</v>
      </c>
      <c r="N21" s="112">
        <f t="shared" si="6"/>
        <v>25</v>
      </c>
      <c r="O21" s="112">
        <f t="shared" si="6"/>
        <v>30</v>
      </c>
      <c r="P21" s="113">
        <f t="shared" si="6"/>
        <v>41.821917808219176</v>
      </c>
    </row>
    <row r="22" spans="2:16" ht="15" thickTop="1" thickBot="1" x14ac:dyDescent="0.2">
      <c r="B22" s="105"/>
      <c r="C22" s="105"/>
      <c r="D22" s="105"/>
      <c r="E22" s="105"/>
      <c r="F22" s="105"/>
      <c r="G22" s="105"/>
      <c r="H22" s="105"/>
      <c r="I22" s="105"/>
      <c r="J22" s="105"/>
      <c r="K22" s="105"/>
      <c r="L22" s="105"/>
      <c r="M22" s="105"/>
      <c r="N22" s="105"/>
      <c r="O22" s="105"/>
      <c r="P22" s="105"/>
    </row>
    <row r="23" spans="2:16" ht="15" thickTop="1" thickBot="1" x14ac:dyDescent="0.2">
      <c r="B23" s="490" t="s">
        <v>54</v>
      </c>
      <c r="C23" s="491"/>
      <c r="D23" s="114">
        <f t="shared" ref="D23:P23" si="7">+D19/(D7*D9)</f>
        <v>35</v>
      </c>
      <c r="E23" s="114">
        <f t="shared" si="7"/>
        <v>30</v>
      </c>
      <c r="F23" s="114">
        <f t="shared" si="7"/>
        <v>35</v>
      </c>
      <c r="G23" s="114">
        <f t="shared" si="7"/>
        <v>35</v>
      </c>
      <c r="H23" s="114">
        <f t="shared" si="7"/>
        <v>40</v>
      </c>
      <c r="I23" s="114">
        <f t="shared" si="7"/>
        <v>40</v>
      </c>
      <c r="J23" s="114">
        <f t="shared" si="7"/>
        <v>75</v>
      </c>
      <c r="K23" s="114">
        <f t="shared" si="7"/>
        <v>75</v>
      </c>
      <c r="L23" s="114">
        <f t="shared" si="7"/>
        <v>45</v>
      </c>
      <c r="M23" s="114">
        <f t="shared" si="7"/>
        <v>35</v>
      </c>
      <c r="N23" s="114">
        <f t="shared" si="7"/>
        <v>25</v>
      </c>
      <c r="O23" s="114">
        <f t="shared" si="7"/>
        <v>30</v>
      </c>
      <c r="P23" s="115">
        <f t="shared" si="7"/>
        <v>41.821917808219176</v>
      </c>
    </row>
    <row r="24" spans="2:16" ht="14" thickTop="1" x14ac:dyDescent="0.15"/>
  </sheetData>
  <sheetProtection algorithmName="SHA-512" hashValue="0mQqxfpqdV5SiNRvNf7pVlVPYNSt0M6RaFTnOARzv/6F7UH9SIZvMJEAHrppevM0ilWMp3BPF++6IIAh9p8U0Q==" saltValue="W/cn5qtzbkOLkSmfl/614w==" spinCount="100000" sheet="1" objects="1" scenarios="1"/>
  <mergeCells count="9">
    <mergeCell ref="B2:P2"/>
    <mergeCell ref="B3:P3"/>
    <mergeCell ref="B4:P4"/>
    <mergeCell ref="B21:C21"/>
    <mergeCell ref="B23:C23"/>
    <mergeCell ref="B19:C19"/>
    <mergeCell ref="B7:C7"/>
    <mergeCell ref="B8:C8"/>
    <mergeCell ref="B9:C9"/>
  </mergeCells>
  <pageMargins left="0.75" right="0.75" top="1" bottom="1" header="0.5" footer="0.5"/>
  <pageSetup orientation="portrait" horizontalDpi="4294967292" verticalDpi="4294967292"/>
  <ignoredErrors>
    <ignoredError sqref="P18" formula="1"/>
  </ignoredErrors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C0ED51-A12D-B040-8319-182A9AF851F3}">
  <sheetPr codeName="Feuil4">
    <tabColor theme="1"/>
  </sheetPr>
  <dimension ref="B1:BE153"/>
  <sheetViews>
    <sheetView zoomScale="150" workbookViewId="0">
      <pane xSplit="3" ySplit="3" topLeftCell="D4" activePane="bottomRight" state="frozen"/>
      <selection pane="topRight" activeCell="D1" sqref="D1"/>
      <selection pane="bottomLeft" activeCell="A4" sqref="A4"/>
      <selection pane="bottomRight"/>
    </sheetView>
  </sheetViews>
  <sheetFormatPr baseColWidth="10" defaultRowHeight="13" x14ac:dyDescent="0.15"/>
  <cols>
    <col min="1" max="1" width="1.33203125" style="161" customWidth="1"/>
    <col min="2" max="2" width="2.5" style="161" customWidth="1"/>
    <col min="3" max="3" width="18.6640625" style="161" customWidth="1"/>
    <col min="4" max="4" width="1.33203125" style="161" customWidth="1"/>
    <col min="5" max="5" width="8.5" style="161" bestFit="1" customWidth="1"/>
    <col min="6" max="6" width="29.33203125" style="161" customWidth="1"/>
    <col min="7" max="7" width="2.5" style="161" bestFit="1" customWidth="1"/>
    <col min="8" max="8" width="32.83203125" style="161" bestFit="1" customWidth="1"/>
    <col min="9" max="9" width="2.33203125" style="161" bestFit="1" customWidth="1"/>
    <col min="10" max="10" width="2" style="161" bestFit="1" customWidth="1"/>
    <col min="11" max="11" width="9.83203125" style="161" customWidth="1"/>
    <col min="12" max="12" width="2.33203125" style="161" bestFit="1" customWidth="1"/>
    <col min="13" max="13" width="9.5" style="161" bestFit="1" customWidth="1"/>
    <col min="14" max="14" width="2" style="161" bestFit="1" customWidth="1"/>
    <col min="15" max="15" width="8.5" style="161" bestFit="1" customWidth="1"/>
    <col min="16" max="16" width="1.33203125" style="161" customWidth="1"/>
    <col min="17" max="17" width="3.5" style="161" bestFit="1" customWidth="1"/>
    <col min="18" max="18" width="1.1640625" style="161" customWidth="1"/>
    <col min="19" max="19" width="8.5" style="161" bestFit="1" customWidth="1"/>
    <col min="20" max="20" width="24.5" style="161" bestFit="1" customWidth="1"/>
    <col min="21" max="21" width="2.5" style="161" bestFit="1" customWidth="1"/>
    <col min="22" max="22" width="26.33203125" style="161" bestFit="1" customWidth="1"/>
    <col min="23" max="23" width="2.33203125" style="161" bestFit="1" customWidth="1"/>
    <col min="24" max="24" width="2" style="161" bestFit="1" customWidth="1"/>
    <col min="25" max="25" width="10.83203125" style="161"/>
    <col min="26" max="26" width="2.33203125" style="161" bestFit="1" customWidth="1"/>
    <col min="27" max="27" width="10.83203125" style="161"/>
    <col min="28" max="28" width="2" style="161" bestFit="1" customWidth="1"/>
    <col min="29" max="29" width="8.5" style="161" bestFit="1" customWidth="1"/>
    <col min="30" max="30" width="1.1640625" style="161" customWidth="1"/>
    <col min="31" max="31" width="3.5" style="161" bestFit="1" customWidth="1"/>
    <col min="32" max="32" width="1.1640625" style="161" customWidth="1"/>
    <col min="33" max="33" width="8.5" style="161" bestFit="1" customWidth="1"/>
    <col min="34" max="34" width="24.5" style="161" bestFit="1" customWidth="1"/>
    <col min="35" max="35" width="2.5" style="161" bestFit="1" customWidth="1"/>
    <col min="36" max="36" width="26.33203125" style="161" bestFit="1" customWidth="1"/>
    <col min="37" max="37" width="2.33203125" style="161" bestFit="1" customWidth="1"/>
    <col min="38" max="38" width="2" style="161" bestFit="1" customWidth="1"/>
    <col min="39" max="39" width="10.83203125" style="161"/>
    <col min="40" max="40" width="2.33203125" style="161" bestFit="1" customWidth="1"/>
    <col min="41" max="41" width="10.83203125" style="161"/>
    <col min="42" max="42" width="2" style="161" bestFit="1" customWidth="1"/>
    <col min="43" max="43" width="8.5" style="161" bestFit="1" customWidth="1"/>
    <col min="44" max="44" width="1.1640625" style="161" customWidth="1"/>
    <col min="45" max="45" width="3.5" style="161" bestFit="1" customWidth="1"/>
    <col min="46" max="46" width="1.83203125" style="161" customWidth="1"/>
    <col min="47" max="47" width="8.5" style="161" bestFit="1" customWidth="1"/>
    <col min="48" max="48" width="24.5" style="161" bestFit="1" customWidth="1"/>
    <col min="49" max="49" width="2.5" style="161" bestFit="1" customWidth="1"/>
    <col min="50" max="50" width="26.33203125" style="161" bestFit="1" customWidth="1"/>
    <col min="51" max="51" width="2.33203125" style="161" bestFit="1" customWidth="1"/>
    <col min="52" max="52" width="2" style="161" bestFit="1" customWidth="1"/>
    <col min="53" max="53" width="10.83203125" style="161"/>
    <col min="54" max="54" width="2.33203125" style="161" bestFit="1" customWidth="1"/>
    <col min="55" max="55" width="10.83203125" style="161"/>
    <col min="56" max="56" width="2" style="161" bestFit="1" customWidth="1"/>
    <col min="57" max="57" width="8.5" style="161" bestFit="1" customWidth="1"/>
    <col min="58" max="16384" width="10.83203125" style="161"/>
  </cols>
  <sheetData>
    <row r="1" spans="2:57" ht="14" thickBot="1" x14ac:dyDescent="0.2"/>
    <row r="2" spans="2:57" ht="14" thickTop="1" x14ac:dyDescent="0.15">
      <c r="E2" s="544" t="s">
        <v>174</v>
      </c>
      <c r="F2" s="545"/>
      <c r="G2" s="545"/>
      <c r="H2" s="545"/>
      <c r="I2" s="545"/>
      <c r="J2" s="545"/>
      <c r="K2" s="545"/>
      <c r="L2" s="545"/>
      <c r="M2" s="545"/>
      <c r="N2" s="545"/>
      <c r="O2" s="546"/>
      <c r="S2" s="544" t="s">
        <v>177</v>
      </c>
      <c r="T2" s="545"/>
      <c r="U2" s="545"/>
      <c r="V2" s="545"/>
      <c r="W2" s="545"/>
      <c r="X2" s="545"/>
      <c r="Y2" s="545"/>
      <c r="Z2" s="545"/>
      <c r="AA2" s="545"/>
      <c r="AB2" s="545"/>
      <c r="AC2" s="546"/>
      <c r="AG2" s="544" t="s">
        <v>176</v>
      </c>
      <c r="AH2" s="545"/>
      <c r="AI2" s="545"/>
      <c r="AJ2" s="545"/>
      <c r="AK2" s="545"/>
      <c r="AL2" s="545"/>
      <c r="AM2" s="545"/>
      <c r="AN2" s="545"/>
      <c r="AO2" s="545"/>
      <c r="AP2" s="545"/>
      <c r="AQ2" s="546"/>
      <c r="AU2" s="544" t="s">
        <v>178</v>
      </c>
      <c r="AV2" s="545"/>
      <c r="AW2" s="545"/>
      <c r="AX2" s="545"/>
      <c r="AY2" s="545"/>
      <c r="AZ2" s="545"/>
      <c r="BA2" s="545"/>
      <c r="BB2" s="545"/>
      <c r="BC2" s="545"/>
      <c r="BD2" s="545"/>
      <c r="BE2" s="546"/>
    </row>
    <row r="3" spans="2:57" ht="14" thickBot="1" x14ac:dyDescent="0.2">
      <c r="E3" s="547"/>
      <c r="F3" s="548"/>
      <c r="G3" s="548"/>
      <c r="H3" s="548"/>
      <c r="I3" s="548"/>
      <c r="J3" s="548"/>
      <c r="K3" s="548"/>
      <c r="L3" s="548"/>
      <c r="M3" s="548"/>
      <c r="N3" s="548"/>
      <c r="O3" s="549"/>
      <c r="S3" s="547"/>
      <c r="T3" s="548"/>
      <c r="U3" s="548"/>
      <c r="V3" s="548"/>
      <c r="W3" s="548"/>
      <c r="X3" s="548"/>
      <c r="Y3" s="548"/>
      <c r="Z3" s="548"/>
      <c r="AA3" s="548"/>
      <c r="AB3" s="548"/>
      <c r="AC3" s="549"/>
      <c r="AG3" s="547"/>
      <c r="AH3" s="548"/>
      <c r="AI3" s="548"/>
      <c r="AJ3" s="548"/>
      <c r="AK3" s="548"/>
      <c r="AL3" s="548"/>
      <c r="AM3" s="548"/>
      <c r="AN3" s="548"/>
      <c r="AO3" s="548"/>
      <c r="AP3" s="548"/>
      <c r="AQ3" s="549"/>
      <c r="AU3" s="547"/>
      <c r="AV3" s="548"/>
      <c r="AW3" s="548"/>
      <c r="AX3" s="548"/>
      <c r="AY3" s="548"/>
      <c r="AZ3" s="548"/>
      <c r="BA3" s="548"/>
      <c r="BB3" s="548"/>
      <c r="BC3" s="548"/>
      <c r="BD3" s="548"/>
      <c r="BE3" s="549"/>
    </row>
    <row r="4" spans="2:57" ht="10" customHeight="1" thickTop="1" thickBot="1" x14ac:dyDescent="0.2"/>
    <row r="5" spans="2:57" ht="14" thickTop="1" x14ac:dyDescent="0.15">
      <c r="B5" s="533">
        <v>1</v>
      </c>
      <c r="C5" s="507" t="str">
        <f>'Calendrier 2021'!D6</f>
        <v>Janvier 2021</v>
      </c>
      <c r="E5" s="322"/>
      <c r="F5" s="323"/>
      <c r="G5" s="323"/>
      <c r="H5" s="323"/>
      <c r="I5" s="323"/>
      <c r="J5" s="323"/>
      <c r="K5" s="323"/>
      <c r="L5" s="323"/>
      <c r="M5" s="323"/>
      <c r="N5" s="323"/>
      <c r="O5" s="324"/>
      <c r="Q5" s="550" t="s">
        <v>175</v>
      </c>
      <c r="S5" s="322"/>
      <c r="T5" s="323"/>
      <c r="U5" s="323"/>
      <c r="V5" s="323"/>
      <c r="W5" s="323"/>
      <c r="X5" s="323"/>
      <c r="Y5" s="323"/>
      <c r="Z5" s="323"/>
      <c r="AA5" s="323"/>
      <c r="AB5" s="323"/>
      <c r="AC5" s="324"/>
      <c r="AE5" s="550" t="s">
        <v>175</v>
      </c>
      <c r="AG5" s="322"/>
      <c r="AH5" s="323"/>
      <c r="AI5" s="323"/>
      <c r="AJ5" s="323"/>
      <c r="AK5" s="323"/>
      <c r="AL5" s="323"/>
      <c r="AM5" s="323"/>
      <c r="AN5" s="323"/>
      <c r="AO5" s="323"/>
      <c r="AP5" s="323"/>
      <c r="AQ5" s="324"/>
      <c r="AS5" s="550" t="s">
        <v>175</v>
      </c>
      <c r="AU5" s="322"/>
      <c r="AV5" s="323"/>
      <c r="AW5" s="323"/>
      <c r="AX5" s="323"/>
      <c r="AY5" s="323"/>
      <c r="AZ5" s="323"/>
      <c r="BA5" s="323"/>
      <c r="BB5" s="323"/>
      <c r="BC5" s="323"/>
      <c r="BD5" s="323"/>
      <c r="BE5" s="324"/>
    </row>
    <row r="6" spans="2:57" ht="16" x14ac:dyDescent="0.2">
      <c r="B6" s="534"/>
      <c r="C6" s="508"/>
      <c r="E6" s="510" t="s">
        <v>42</v>
      </c>
      <c r="F6" s="325"/>
      <c r="G6" s="325"/>
      <c r="H6" s="325"/>
      <c r="I6" s="325"/>
      <c r="J6" s="325"/>
      <c r="K6" s="325"/>
      <c r="L6" s="325"/>
      <c r="M6" s="325"/>
      <c r="N6" s="325"/>
      <c r="O6" s="512" t="s">
        <v>43</v>
      </c>
      <c r="Q6" s="551"/>
      <c r="S6" s="510" t="s">
        <v>42</v>
      </c>
      <c r="T6" s="325"/>
      <c r="U6" s="325"/>
      <c r="V6" s="325"/>
      <c r="W6" s="325"/>
      <c r="X6" s="325"/>
      <c r="Y6" s="325"/>
      <c r="Z6" s="325"/>
      <c r="AA6" s="325"/>
      <c r="AB6" s="325"/>
      <c r="AC6" s="512" t="s">
        <v>43</v>
      </c>
      <c r="AE6" s="551"/>
      <c r="AG6" s="510" t="s">
        <v>42</v>
      </c>
      <c r="AH6" s="325"/>
      <c r="AI6" s="325"/>
      <c r="AJ6" s="325"/>
      <c r="AK6" s="325"/>
      <c r="AL6" s="325"/>
      <c r="AM6" s="325"/>
      <c r="AN6" s="325"/>
      <c r="AO6" s="325"/>
      <c r="AP6" s="325"/>
      <c r="AQ6" s="512" t="s">
        <v>43</v>
      </c>
      <c r="AS6" s="551"/>
      <c r="AU6" s="510" t="s">
        <v>42</v>
      </c>
      <c r="AV6" s="325"/>
      <c r="AW6" s="325"/>
      <c r="AX6" s="325"/>
      <c r="AY6" s="325"/>
      <c r="AZ6" s="325"/>
      <c r="BA6" s="325"/>
      <c r="BB6" s="325"/>
      <c r="BC6" s="325"/>
      <c r="BD6" s="325"/>
      <c r="BE6" s="512" t="s">
        <v>43</v>
      </c>
    </row>
    <row r="7" spans="2:57" ht="16" x14ac:dyDescent="0.2">
      <c r="B7" s="534"/>
      <c r="C7" s="508"/>
      <c r="E7" s="511"/>
      <c r="F7" s="325"/>
      <c r="G7" s="325"/>
      <c r="H7" s="325"/>
      <c r="I7" s="325"/>
      <c r="J7" s="325"/>
      <c r="K7" s="325"/>
      <c r="L7" s="325"/>
      <c r="M7" s="325"/>
      <c r="N7" s="325"/>
      <c r="O7" s="513"/>
      <c r="Q7" s="551"/>
      <c r="S7" s="511"/>
      <c r="T7" s="325"/>
      <c r="U7" s="325"/>
      <c r="V7" s="325"/>
      <c r="W7" s="325"/>
      <c r="X7" s="325"/>
      <c r="Y7" s="325"/>
      <c r="Z7" s="325"/>
      <c r="AA7" s="325"/>
      <c r="AB7" s="325"/>
      <c r="AC7" s="513"/>
      <c r="AE7" s="551"/>
      <c r="AG7" s="511"/>
      <c r="AH7" s="325"/>
      <c r="AI7" s="325"/>
      <c r="AJ7" s="325"/>
      <c r="AK7" s="325"/>
      <c r="AL7" s="325"/>
      <c r="AM7" s="325"/>
      <c r="AN7" s="325"/>
      <c r="AO7" s="325"/>
      <c r="AP7" s="325"/>
      <c r="AQ7" s="513"/>
      <c r="AS7" s="551"/>
      <c r="AU7" s="511"/>
      <c r="AV7" s="325"/>
      <c r="AW7" s="325"/>
      <c r="AX7" s="325"/>
      <c r="AY7" s="325"/>
      <c r="AZ7" s="325"/>
      <c r="BA7" s="325"/>
      <c r="BB7" s="325"/>
      <c r="BC7" s="325"/>
      <c r="BD7" s="325"/>
      <c r="BE7" s="513"/>
    </row>
    <row r="8" spans="2:57" ht="21" x14ac:dyDescent="0.25">
      <c r="B8" s="534"/>
      <c r="C8" s="508"/>
      <c r="E8" s="511"/>
      <c r="F8" s="326" t="s">
        <v>168</v>
      </c>
      <c r="G8" s="326" t="s">
        <v>44</v>
      </c>
      <c r="H8" s="326" t="s">
        <v>171</v>
      </c>
      <c r="I8" s="326" t="s">
        <v>45</v>
      </c>
      <c r="J8" s="326" t="s">
        <v>46</v>
      </c>
      <c r="K8" s="326" t="s">
        <v>47</v>
      </c>
      <c r="L8" s="326" t="s">
        <v>45</v>
      </c>
      <c r="M8" s="326" t="s">
        <v>48</v>
      </c>
      <c r="N8" s="326" t="s">
        <v>49</v>
      </c>
      <c r="O8" s="513"/>
      <c r="Q8" s="551"/>
      <c r="S8" s="511"/>
      <c r="T8" s="326" t="s">
        <v>168</v>
      </c>
      <c r="U8" s="326" t="s">
        <v>44</v>
      </c>
      <c r="V8" s="326" t="s">
        <v>171</v>
      </c>
      <c r="W8" s="326" t="s">
        <v>45</v>
      </c>
      <c r="X8" s="326" t="s">
        <v>46</v>
      </c>
      <c r="Y8" s="326" t="s">
        <v>47</v>
      </c>
      <c r="Z8" s="326" t="s">
        <v>45</v>
      </c>
      <c r="AA8" s="326" t="s">
        <v>48</v>
      </c>
      <c r="AB8" s="326" t="s">
        <v>49</v>
      </c>
      <c r="AC8" s="513"/>
      <c r="AE8" s="551"/>
      <c r="AG8" s="511"/>
      <c r="AH8" s="326" t="s">
        <v>168</v>
      </c>
      <c r="AI8" s="326" t="s">
        <v>44</v>
      </c>
      <c r="AJ8" s="326" t="s">
        <v>171</v>
      </c>
      <c r="AK8" s="326" t="s">
        <v>45</v>
      </c>
      <c r="AL8" s="326" t="s">
        <v>46</v>
      </c>
      <c r="AM8" s="326" t="s">
        <v>47</v>
      </c>
      <c r="AN8" s="326" t="s">
        <v>45</v>
      </c>
      <c r="AO8" s="326" t="s">
        <v>48</v>
      </c>
      <c r="AP8" s="326" t="s">
        <v>49</v>
      </c>
      <c r="AQ8" s="513"/>
      <c r="AS8" s="551"/>
      <c r="AU8" s="511"/>
      <c r="AV8" s="326" t="s">
        <v>168</v>
      </c>
      <c r="AW8" s="326" t="s">
        <v>44</v>
      </c>
      <c r="AX8" s="326" t="s">
        <v>171</v>
      </c>
      <c r="AY8" s="326" t="s">
        <v>45</v>
      </c>
      <c r="AZ8" s="326" t="s">
        <v>46</v>
      </c>
      <c r="BA8" s="326" t="s">
        <v>47</v>
      </c>
      <c r="BB8" s="326" t="s">
        <v>45</v>
      </c>
      <c r="BC8" s="326" t="s">
        <v>48</v>
      </c>
      <c r="BD8" s="326" t="s">
        <v>49</v>
      </c>
      <c r="BE8" s="513"/>
    </row>
    <row r="9" spans="2:57" ht="19" x14ac:dyDescent="0.25">
      <c r="B9" s="534"/>
      <c r="C9" s="508"/>
      <c r="E9" s="511"/>
      <c r="F9" s="327" t="s">
        <v>2</v>
      </c>
      <c r="G9" s="328"/>
      <c r="H9" s="327"/>
      <c r="I9" s="328"/>
      <c r="J9" s="328"/>
      <c r="K9" s="328"/>
      <c r="L9" s="328"/>
      <c r="M9" s="328"/>
      <c r="N9" s="328"/>
      <c r="O9" s="513"/>
      <c r="Q9" s="551"/>
      <c r="S9" s="511"/>
      <c r="T9" s="327" t="s">
        <v>2</v>
      </c>
      <c r="U9" s="328"/>
      <c r="V9" s="327"/>
      <c r="W9" s="328"/>
      <c r="X9" s="328"/>
      <c r="Y9" s="328"/>
      <c r="Z9" s="328"/>
      <c r="AA9" s="328"/>
      <c r="AB9" s="328"/>
      <c r="AC9" s="513"/>
      <c r="AE9" s="551"/>
      <c r="AG9" s="511"/>
      <c r="AH9" s="327" t="s">
        <v>2</v>
      </c>
      <c r="AI9" s="328"/>
      <c r="AJ9" s="327"/>
      <c r="AK9" s="328"/>
      <c r="AL9" s="328"/>
      <c r="AM9" s="328"/>
      <c r="AN9" s="328"/>
      <c r="AO9" s="328"/>
      <c r="AP9" s="328"/>
      <c r="AQ9" s="513"/>
      <c r="AS9" s="551"/>
      <c r="AU9" s="511"/>
      <c r="AV9" s="327" t="s">
        <v>2</v>
      </c>
      <c r="AW9" s="328"/>
      <c r="AX9" s="327"/>
      <c r="AY9" s="328"/>
      <c r="AZ9" s="328"/>
      <c r="BA9" s="328"/>
      <c r="BB9" s="328"/>
      <c r="BC9" s="328"/>
      <c r="BD9" s="328"/>
      <c r="BE9" s="513"/>
    </row>
    <row r="10" spans="2:57" ht="26" x14ac:dyDescent="0.3">
      <c r="B10" s="534"/>
      <c r="C10" s="508"/>
      <c r="E10" s="511"/>
      <c r="F10" s="329" t="s">
        <v>133</v>
      </c>
      <c r="G10" s="330"/>
      <c r="H10" s="329" t="s">
        <v>50</v>
      </c>
      <c r="I10" s="330"/>
      <c r="J10" s="330"/>
      <c r="K10" s="329" t="str">
        <f>+K8</f>
        <v>Um/A</v>
      </c>
      <c r="L10" s="330"/>
      <c r="M10" s="329" t="str">
        <f>+M8</f>
        <v>PmO</v>
      </c>
      <c r="N10" s="330"/>
      <c r="O10" s="513"/>
      <c r="Q10" s="551"/>
      <c r="S10" s="511"/>
      <c r="T10" s="329" t="s">
        <v>133</v>
      </c>
      <c r="U10" s="330"/>
      <c r="V10" s="329" t="s">
        <v>50</v>
      </c>
      <c r="W10" s="330"/>
      <c r="X10" s="330"/>
      <c r="Y10" s="329" t="str">
        <f>+Y8</f>
        <v>Um/A</v>
      </c>
      <c r="Z10" s="330"/>
      <c r="AA10" s="329" t="str">
        <f>+AA8</f>
        <v>PmO</v>
      </c>
      <c r="AB10" s="330"/>
      <c r="AC10" s="513"/>
      <c r="AE10" s="551"/>
      <c r="AG10" s="511"/>
      <c r="AH10" s="329" t="s">
        <v>133</v>
      </c>
      <c r="AI10" s="330"/>
      <c r="AJ10" s="329" t="s">
        <v>50</v>
      </c>
      <c r="AK10" s="330"/>
      <c r="AL10" s="330"/>
      <c r="AM10" s="329" t="str">
        <f>+AM8</f>
        <v>Um/A</v>
      </c>
      <c r="AN10" s="330"/>
      <c r="AO10" s="329" t="str">
        <f>+AO8</f>
        <v>PmO</v>
      </c>
      <c r="AP10" s="330"/>
      <c r="AQ10" s="513"/>
      <c r="AS10" s="551"/>
      <c r="AU10" s="511"/>
      <c r="AV10" s="329" t="s">
        <v>133</v>
      </c>
      <c r="AW10" s="330"/>
      <c r="AX10" s="329" t="s">
        <v>50</v>
      </c>
      <c r="AY10" s="330"/>
      <c r="AZ10" s="330"/>
      <c r="BA10" s="329" t="str">
        <f>+BA8</f>
        <v>Um/A</v>
      </c>
      <c r="BB10" s="330"/>
      <c r="BC10" s="329" t="str">
        <f>+BC8</f>
        <v>PmO</v>
      </c>
      <c r="BD10" s="330"/>
      <c r="BE10" s="513"/>
    </row>
    <row r="11" spans="2:57" ht="21" x14ac:dyDescent="0.25">
      <c r="B11" s="534"/>
      <c r="C11" s="508"/>
      <c r="E11" s="511"/>
      <c r="F11" s="299">
        <f>+T11+AH11+AV11</f>
        <v>3255</v>
      </c>
      <c r="G11" s="326" t="s">
        <v>44</v>
      </c>
      <c r="H11" s="165">
        <f>'% Occupation'!D19</f>
        <v>1085</v>
      </c>
      <c r="I11" s="326" t="s">
        <v>45</v>
      </c>
      <c r="J11" s="326" t="s">
        <v>46</v>
      </c>
      <c r="K11" s="386">
        <f>+Y11+AM11+BA11</f>
        <v>3</v>
      </c>
      <c r="L11" s="326" t="s">
        <v>45</v>
      </c>
      <c r="M11" s="383">
        <f>F11/H11/K11</f>
        <v>1</v>
      </c>
      <c r="N11" s="326" t="s">
        <v>49</v>
      </c>
      <c r="O11" s="513"/>
      <c r="Q11" s="551"/>
      <c r="S11" s="511"/>
      <c r="T11" s="299">
        <f>+V11*(Y11*AA11)</f>
        <v>1085</v>
      </c>
      <c r="U11" s="326" t="s">
        <v>44</v>
      </c>
      <c r="V11" s="165">
        <f>H11</f>
        <v>1085</v>
      </c>
      <c r="W11" s="326" t="s">
        <v>45</v>
      </c>
      <c r="X11" s="326" t="s">
        <v>46</v>
      </c>
      <c r="Y11" s="385">
        <v>1</v>
      </c>
      <c r="Z11" s="326" t="s">
        <v>45</v>
      </c>
      <c r="AA11" s="300">
        <v>1</v>
      </c>
      <c r="AB11" s="326" t="s">
        <v>49</v>
      </c>
      <c r="AC11" s="513"/>
      <c r="AE11" s="551"/>
      <c r="AG11" s="511"/>
      <c r="AH11" s="299">
        <f>+AJ11*(AM11*AO11)</f>
        <v>1085</v>
      </c>
      <c r="AI11" s="326" t="s">
        <v>44</v>
      </c>
      <c r="AJ11" s="165">
        <f>V11</f>
        <v>1085</v>
      </c>
      <c r="AK11" s="326" t="s">
        <v>45</v>
      </c>
      <c r="AL11" s="326" t="s">
        <v>46</v>
      </c>
      <c r="AM11" s="385">
        <v>1</v>
      </c>
      <c r="AN11" s="326" t="s">
        <v>45</v>
      </c>
      <c r="AO11" s="300">
        <v>1</v>
      </c>
      <c r="AP11" s="326" t="s">
        <v>49</v>
      </c>
      <c r="AQ11" s="513"/>
      <c r="AS11" s="551"/>
      <c r="AU11" s="511"/>
      <c r="AV11" s="299">
        <f>+AX11*(BA11*BC11)</f>
        <v>1085</v>
      </c>
      <c r="AW11" s="326" t="s">
        <v>44</v>
      </c>
      <c r="AX11" s="165">
        <f>AJ11</f>
        <v>1085</v>
      </c>
      <c r="AY11" s="326" t="s">
        <v>45</v>
      </c>
      <c r="AZ11" s="326" t="s">
        <v>46</v>
      </c>
      <c r="BA11" s="385">
        <v>1</v>
      </c>
      <c r="BB11" s="326" t="s">
        <v>45</v>
      </c>
      <c r="BC11" s="300">
        <v>1</v>
      </c>
      <c r="BD11" s="326" t="s">
        <v>49</v>
      </c>
      <c r="BE11" s="513"/>
    </row>
    <row r="12" spans="2:57" ht="16" x14ac:dyDescent="0.2">
      <c r="B12" s="534"/>
      <c r="C12" s="508"/>
      <c r="E12" s="511"/>
      <c r="F12" s="330"/>
      <c r="G12" s="330"/>
      <c r="H12" s="330"/>
      <c r="I12" s="330"/>
      <c r="J12" s="330"/>
      <c r="K12" s="330"/>
      <c r="L12" s="330"/>
      <c r="M12" s="330"/>
      <c r="N12" s="330"/>
      <c r="O12" s="513"/>
      <c r="Q12" s="551"/>
      <c r="S12" s="511"/>
      <c r="T12" s="330"/>
      <c r="U12" s="330"/>
      <c r="V12" s="330"/>
      <c r="W12" s="330"/>
      <c r="X12" s="330"/>
      <c r="Y12" s="330"/>
      <c r="Z12" s="330"/>
      <c r="AA12" s="330"/>
      <c r="AB12" s="330"/>
      <c r="AC12" s="513"/>
      <c r="AE12" s="551"/>
      <c r="AG12" s="511"/>
      <c r="AH12" s="330"/>
      <c r="AI12" s="330"/>
      <c r="AJ12" s="330"/>
      <c r="AK12" s="330"/>
      <c r="AL12" s="330"/>
      <c r="AM12" s="330"/>
      <c r="AN12" s="330"/>
      <c r="AO12" s="330"/>
      <c r="AP12" s="330"/>
      <c r="AQ12" s="513"/>
      <c r="AS12" s="551"/>
      <c r="AU12" s="511"/>
      <c r="AV12" s="330"/>
      <c r="AW12" s="330"/>
      <c r="AX12" s="330"/>
      <c r="AY12" s="330"/>
      <c r="AZ12" s="330"/>
      <c r="BA12" s="330"/>
      <c r="BB12" s="330"/>
      <c r="BC12" s="330"/>
      <c r="BD12" s="330"/>
      <c r="BE12" s="513"/>
    </row>
    <row r="13" spans="2:57" ht="14" thickBot="1" x14ac:dyDescent="0.2">
      <c r="B13" s="534"/>
      <c r="C13" s="509"/>
      <c r="E13" s="331"/>
      <c r="F13" s="332"/>
      <c r="G13" s="332"/>
      <c r="H13" s="332"/>
      <c r="I13" s="332"/>
      <c r="J13" s="332"/>
      <c r="K13" s="332"/>
      <c r="L13" s="332"/>
      <c r="M13" s="332"/>
      <c r="N13" s="332"/>
      <c r="O13" s="333"/>
      <c r="Q13" s="551"/>
      <c r="S13" s="331"/>
      <c r="T13" s="332"/>
      <c r="U13" s="332"/>
      <c r="V13" s="332"/>
      <c r="W13" s="332"/>
      <c r="X13" s="332"/>
      <c r="Y13" s="332"/>
      <c r="Z13" s="332"/>
      <c r="AA13" s="332"/>
      <c r="AB13" s="332"/>
      <c r="AC13" s="333"/>
      <c r="AE13" s="551"/>
      <c r="AG13" s="331"/>
      <c r="AH13" s="332"/>
      <c r="AI13" s="332"/>
      <c r="AJ13" s="332"/>
      <c r="AK13" s="332"/>
      <c r="AL13" s="332"/>
      <c r="AM13" s="332"/>
      <c r="AN13" s="332"/>
      <c r="AO13" s="332"/>
      <c r="AP13" s="332"/>
      <c r="AQ13" s="333"/>
      <c r="AS13" s="551"/>
      <c r="AU13" s="331"/>
      <c r="AV13" s="332"/>
      <c r="AW13" s="332"/>
      <c r="AX13" s="332"/>
      <c r="AY13" s="332"/>
      <c r="AZ13" s="332"/>
      <c r="BA13" s="332"/>
      <c r="BB13" s="332"/>
      <c r="BC13" s="332"/>
      <c r="BD13" s="332"/>
      <c r="BE13" s="333"/>
    </row>
    <row r="14" spans="2:57" ht="10" customHeight="1" thickTop="1" thickBot="1" x14ac:dyDescent="0.2">
      <c r="B14" s="534"/>
    </row>
    <row r="15" spans="2:57" ht="14" thickTop="1" x14ac:dyDescent="0.15">
      <c r="B15" s="534"/>
      <c r="C15" s="507" t="str">
        <f>'Calendrier 2021'!E6</f>
        <v>Février 2021</v>
      </c>
      <c r="E15" s="322"/>
      <c r="F15" s="323"/>
      <c r="G15" s="323"/>
      <c r="H15" s="323"/>
      <c r="I15" s="323"/>
      <c r="J15" s="323"/>
      <c r="K15" s="323"/>
      <c r="L15" s="323"/>
      <c r="M15" s="323"/>
      <c r="N15" s="323"/>
      <c r="O15" s="324"/>
      <c r="S15" s="322"/>
      <c r="T15" s="323"/>
      <c r="U15" s="323"/>
      <c r="V15" s="323"/>
      <c r="W15" s="323"/>
      <c r="X15" s="323"/>
      <c r="Y15" s="323"/>
      <c r="Z15" s="323"/>
      <c r="AA15" s="323"/>
      <c r="AB15" s="323"/>
      <c r="AC15" s="324"/>
      <c r="AG15" s="322"/>
      <c r="AH15" s="323"/>
      <c r="AI15" s="323"/>
      <c r="AJ15" s="323"/>
      <c r="AK15" s="323"/>
      <c r="AL15" s="323"/>
      <c r="AM15" s="323"/>
      <c r="AN15" s="323"/>
      <c r="AO15" s="323"/>
      <c r="AP15" s="323"/>
      <c r="AQ15" s="324"/>
      <c r="AU15" s="322"/>
      <c r="AV15" s="323"/>
      <c r="AW15" s="323"/>
      <c r="AX15" s="323"/>
      <c r="AY15" s="323"/>
      <c r="AZ15" s="323"/>
      <c r="BA15" s="323"/>
      <c r="BB15" s="323"/>
      <c r="BC15" s="323"/>
      <c r="BD15" s="323"/>
      <c r="BE15" s="324"/>
    </row>
    <row r="16" spans="2:57" ht="16" customHeight="1" x14ac:dyDescent="0.2">
      <c r="B16" s="534"/>
      <c r="C16" s="508"/>
      <c r="E16" s="510" t="s">
        <v>42</v>
      </c>
      <c r="F16" s="325"/>
      <c r="G16" s="325"/>
      <c r="H16" s="325"/>
      <c r="I16" s="325"/>
      <c r="J16" s="325"/>
      <c r="K16" s="325"/>
      <c r="L16" s="325"/>
      <c r="M16" s="325"/>
      <c r="N16" s="325"/>
      <c r="O16" s="512" t="s">
        <v>43</v>
      </c>
      <c r="S16" s="510" t="s">
        <v>42</v>
      </c>
      <c r="T16" s="325"/>
      <c r="U16" s="325"/>
      <c r="V16" s="325"/>
      <c r="W16" s="325"/>
      <c r="X16" s="325"/>
      <c r="Y16" s="325"/>
      <c r="Z16" s="325"/>
      <c r="AA16" s="325"/>
      <c r="AB16" s="325"/>
      <c r="AC16" s="512" t="s">
        <v>43</v>
      </c>
      <c r="AG16" s="510" t="s">
        <v>42</v>
      </c>
      <c r="AH16" s="325"/>
      <c r="AI16" s="325"/>
      <c r="AJ16" s="325"/>
      <c r="AK16" s="325"/>
      <c r="AL16" s="325"/>
      <c r="AM16" s="325"/>
      <c r="AN16" s="325"/>
      <c r="AO16" s="325"/>
      <c r="AP16" s="325"/>
      <c r="AQ16" s="512" t="s">
        <v>43</v>
      </c>
      <c r="AU16" s="510" t="s">
        <v>42</v>
      </c>
      <c r="AV16" s="325"/>
      <c r="AW16" s="325"/>
      <c r="AX16" s="325"/>
      <c r="AY16" s="325"/>
      <c r="AZ16" s="325"/>
      <c r="BA16" s="325"/>
      <c r="BB16" s="325"/>
      <c r="BC16" s="325"/>
      <c r="BD16" s="325"/>
      <c r="BE16" s="512" t="s">
        <v>43</v>
      </c>
    </row>
    <row r="17" spans="2:57" ht="16" x14ac:dyDescent="0.2">
      <c r="B17" s="534"/>
      <c r="C17" s="508"/>
      <c r="E17" s="511"/>
      <c r="F17" s="325"/>
      <c r="G17" s="325"/>
      <c r="H17" s="325"/>
      <c r="I17" s="325"/>
      <c r="J17" s="325"/>
      <c r="K17" s="325"/>
      <c r="L17" s="325"/>
      <c r="M17" s="325"/>
      <c r="N17" s="325"/>
      <c r="O17" s="513"/>
      <c r="S17" s="511"/>
      <c r="T17" s="325"/>
      <c r="U17" s="325"/>
      <c r="V17" s="325"/>
      <c r="W17" s="325"/>
      <c r="X17" s="325"/>
      <c r="Y17" s="325"/>
      <c r="Z17" s="325"/>
      <c r="AA17" s="325"/>
      <c r="AB17" s="325"/>
      <c r="AC17" s="513"/>
      <c r="AG17" s="511"/>
      <c r="AH17" s="325"/>
      <c r="AI17" s="325"/>
      <c r="AJ17" s="325"/>
      <c r="AK17" s="325"/>
      <c r="AL17" s="325"/>
      <c r="AM17" s="325"/>
      <c r="AN17" s="325"/>
      <c r="AO17" s="325"/>
      <c r="AP17" s="325"/>
      <c r="AQ17" s="513"/>
      <c r="AU17" s="511"/>
      <c r="AV17" s="325"/>
      <c r="AW17" s="325"/>
      <c r="AX17" s="325"/>
      <c r="AY17" s="325"/>
      <c r="AZ17" s="325"/>
      <c r="BA17" s="325"/>
      <c r="BB17" s="325"/>
      <c r="BC17" s="325"/>
      <c r="BD17" s="325"/>
      <c r="BE17" s="513"/>
    </row>
    <row r="18" spans="2:57" ht="21" customHeight="1" x14ac:dyDescent="0.25">
      <c r="B18" s="534"/>
      <c r="C18" s="508"/>
      <c r="E18" s="511"/>
      <c r="F18" s="326" t="str">
        <f>+F8</f>
        <v>Demande mensuelle</v>
      </c>
      <c r="G18" s="326" t="s">
        <v>44</v>
      </c>
      <c r="H18" s="326" t="str">
        <f>+H8</f>
        <v>Achalandage mensuel</v>
      </c>
      <c r="I18" s="326" t="s">
        <v>45</v>
      </c>
      <c r="J18" s="326" t="s">
        <v>46</v>
      </c>
      <c r="K18" s="326" t="s">
        <v>47</v>
      </c>
      <c r="L18" s="326" t="s">
        <v>45</v>
      </c>
      <c r="M18" s="326" t="s">
        <v>48</v>
      </c>
      <c r="N18" s="326" t="s">
        <v>49</v>
      </c>
      <c r="O18" s="513"/>
      <c r="S18" s="511"/>
      <c r="T18" s="326" t="str">
        <f>+T8</f>
        <v>Demande mensuelle</v>
      </c>
      <c r="U18" s="326" t="s">
        <v>44</v>
      </c>
      <c r="V18" s="326" t="str">
        <f>+V8</f>
        <v>Achalandage mensuel</v>
      </c>
      <c r="W18" s="326" t="s">
        <v>45</v>
      </c>
      <c r="X18" s="326" t="s">
        <v>46</v>
      </c>
      <c r="Y18" s="326" t="s">
        <v>47</v>
      </c>
      <c r="Z18" s="326" t="s">
        <v>45</v>
      </c>
      <c r="AA18" s="326" t="s">
        <v>48</v>
      </c>
      <c r="AB18" s="326" t="s">
        <v>49</v>
      </c>
      <c r="AC18" s="513"/>
      <c r="AG18" s="511"/>
      <c r="AH18" s="326" t="str">
        <f>+AH8</f>
        <v>Demande mensuelle</v>
      </c>
      <c r="AI18" s="326" t="s">
        <v>44</v>
      </c>
      <c r="AJ18" s="326" t="str">
        <f>+AJ8</f>
        <v>Achalandage mensuel</v>
      </c>
      <c r="AK18" s="326" t="s">
        <v>45</v>
      </c>
      <c r="AL18" s="326" t="s">
        <v>46</v>
      </c>
      <c r="AM18" s="326" t="s">
        <v>47</v>
      </c>
      <c r="AN18" s="326" t="s">
        <v>45</v>
      </c>
      <c r="AO18" s="326" t="s">
        <v>48</v>
      </c>
      <c r="AP18" s="326" t="s">
        <v>49</v>
      </c>
      <c r="AQ18" s="513"/>
      <c r="AU18" s="511"/>
      <c r="AV18" s="326" t="str">
        <f>+AV8</f>
        <v>Demande mensuelle</v>
      </c>
      <c r="AW18" s="326" t="s">
        <v>44</v>
      </c>
      <c r="AX18" s="326" t="str">
        <f>+AX8</f>
        <v>Achalandage mensuel</v>
      </c>
      <c r="AY18" s="326" t="s">
        <v>45</v>
      </c>
      <c r="AZ18" s="326" t="s">
        <v>46</v>
      </c>
      <c r="BA18" s="326" t="s">
        <v>47</v>
      </c>
      <c r="BB18" s="326" t="s">
        <v>45</v>
      </c>
      <c r="BC18" s="326" t="s">
        <v>48</v>
      </c>
      <c r="BD18" s="326" t="s">
        <v>49</v>
      </c>
      <c r="BE18" s="513"/>
    </row>
    <row r="19" spans="2:57" ht="19" x14ac:dyDescent="0.25">
      <c r="B19" s="534"/>
      <c r="C19" s="508"/>
      <c r="E19" s="511"/>
      <c r="F19" s="327" t="s">
        <v>2</v>
      </c>
      <c r="G19" s="328"/>
      <c r="H19" s="327"/>
      <c r="I19" s="328"/>
      <c r="J19" s="328"/>
      <c r="K19" s="328"/>
      <c r="L19" s="328"/>
      <c r="M19" s="328"/>
      <c r="N19" s="328"/>
      <c r="O19" s="513"/>
      <c r="S19" s="511"/>
      <c r="T19" s="327" t="s">
        <v>2</v>
      </c>
      <c r="U19" s="328"/>
      <c r="V19" s="327"/>
      <c r="W19" s="328"/>
      <c r="X19" s="328"/>
      <c r="Y19" s="328"/>
      <c r="Z19" s="328"/>
      <c r="AA19" s="328"/>
      <c r="AB19" s="328"/>
      <c r="AC19" s="513"/>
      <c r="AG19" s="511"/>
      <c r="AH19" s="327" t="s">
        <v>2</v>
      </c>
      <c r="AI19" s="328"/>
      <c r="AJ19" s="327"/>
      <c r="AK19" s="328"/>
      <c r="AL19" s="328"/>
      <c r="AM19" s="328"/>
      <c r="AN19" s="328"/>
      <c r="AO19" s="328"/>
      <c r="AP19" s="328"/>
      <c r="AQ19" s="513"/>
      <c r="AU19" s="511"/>
      <c r="AV19" s="327" t="s">
        <v>2</v>
      </c>
      <c r="AW19" s="328"/>
      <c r="AX19" s="327"/>
      <c r="AY19" s="328"/>
      <c r="AZ19" s="328"/>
      <c r="BA19" s="328"/>
      <c r="BB19" s="328"/>
      <c r="BC19" s="328"/>
      <c r="BD19" s="328"/>
      <c r="BE19" s="513"/>
    </row>
    <row r="20" spans="2:57" ht="26" customHeight="1" x14ac:dyDescent="0.3">
      <c r="B20" s="534"/>
      <c r="C20" s="508"/>
      <c r="E20" s="511"/>
      <c r="F20" s="329" t="s">
        <v>133</v>
      </c>
      <c r="G20" s="330"/>
      <c r="H20" s="329" t="s">
        <v>50</v>
      </c>
      <c r="I20" s="330"/>
      <c r="J20" s="330"/>
      <c r="K20" s="329" t="str">
        <f>+K18</f>
        <v>Um/A</v>
      </c>
      <c r="L20" s="330"/>
      <c r="M20" s="329" t="str">
        <f>+M18</f>
        <v>PmO</v>
      </c>
      <c r="N20" s="330"/>
      <c r="O20" s="513"/>
      <c r="S20" s="511"/>
      <c r="T20" s="329" t="s">
        <v>133</v>
      </c>
      <c r="U20" s="330"/>
      <c r="V20" s="329" t="s">
        <v>50</v>
      </c>
      <c r="W20" s="330"/>
      <c r="X20" s="330"/>
      <c r="Y20" s="329" t="str">
        <f>+Y18</f>
        <v>Um/A</v>
      </c>
      <c r="Z20" s="330"/>
      <c r="AA20" s="329" t="str">
        <f>+AA18</f>
        <v>PmO</v>
      </c>
      <c r="AB20" s="330"/>
      <c r="AC20" s="513"/>
      <c r="AG20" s="511"/>
      <c r="AH20" s="329" t="s">
        <v>133</v>
      </c>
      <c r="AI20" s="330"/>
      <c r="AJ20" s="329" t="s">
        <v>50</v>
      </c>
      <c r="AK20" s="330"/>
      <c r="AL20" s="330"/>
      <c r="AM20" s="329" t="str">
        <f>+AM18</f>
        <v>Um/A</v>
      </c>
      <c r="AN20" s="330"/>
      <c r="AO20" s="329" t="str">
        <f>+AO18</f>
        <v>PmO</v>
      </c>
      <c r="AP20" s="330"/>
      <c r="AQ20" s="513"/>
      <c r="AU20" s="511"/>
      <c r="AV20" s="329" t="s">
        <v>133</v>
      </c>
      <c r="AW20" s="330"/>
      <c r="AX20" s="329" t="s">
        <v>50</v>
      </c>
      <c r="AY20" s="330"/>
      <c r="AZ20" s="330"/>
      <c r="BA20" s="329" t="str">
        <f>+BA18</f>
        <v>Um/A</v>
      </c>
      <c r="BB20" s="330"/>
      <c r="BC20" s="329" t="str">
        <f>+BC18</f>
        <v>PmO</v>
      </c>
      <c r="BD20" s="330"/>
      <c r="BE20" s="513"/>
    </row>
    <row r="21" spans="2:57" ht="21" x14ac:dyDescent="0.25">
      <c r="B21" s="534"/>
      <c r="C21" s="508"/>
      <c r="E21" s="511"/>
      <c r="F21" s="299">
        <f>+T21+AH21+AV21</f>
        <v>2520</v>
      </c>
      <c r="G21" s="326" t="s">
        <v>44</v>
      </c>
      <c r="H21" s="165">
        <f>'% Occupation'!E19</f>
        <v>840</v>
      </c>
      <c r="I21" s="326" t="s">
        <v>45</v>
      </c>
      <c r="J21" s="326" t="s">
        <v>46</v>
      </c>
      <c r="K21" s="386">
        <f>+Y21+AM21+BA21</f>
        <v>3</v>
      </c>
      <c r="L21" s="326" t="s">
        <v>45</v>
      </c>
      <c r="M21" s="383">
        <f>F21/H21/K21</f>
        <v>1</v>
      </c>
      <c r="N21" s="326" t="s">
        <v>49</v>
      </c>
      <c r="O21" s="513"/>
      <c r="S21" s="511"/>
      <c r="T21" s="299">
        <f>+V21*(Y21*AA21)</f>
        <v>840</v>
      </c>
      <c r="U21" s="326" t="s">
        <v>44</v>
      </c>
      <c r="V21" s="165">
        <f>H21</f>
        <v>840</v>
      </c>
      <c r="W21" s="326" t="s">
        <v>45</v>
      </c>
      <c r="X21" s="326" t="s">
        <v>46</v>
      </c>
      <c r="Y21" s="385">
        <v>1</v>
      </c>
      <c r="Z21" s="326" t="s">
        <v>45</v>
      </c>
      <c r="AA21" s="300">
        <v>1</v>
      </c>
      <c r="AB21" s="326" t="s">
        <v>49</v>
      </c>
      <c r="AC21" s="513"/>
      <c r="AG21" s="511"/>
      <c r="AH21" s="299">
        <f>+AJ21*(AM21*AO21)</f>
        <v>840</v>
      </c>
      <c r="AI21" s="326" t="s">
        <v>44</v>
      </c>
      <c r="AJ21" s="165">
        <f>V21</f>
        <v>840</v>
      </c>
      <c r="AK21" s="326" t="s">
        <v>45</v>
      </c>
      <c r="AL21" s="326" t="s">
        <v>46</v>
      </c>
      <c r="AM21" s="385">
        <v>1</v>
      </c>
      <c r="AN21" s="326" t="s">
        <v>45</v>
      </c>
      <c r="AO21" s="300">
        <v>1</v>
      </c>
      <c r="AP21" s="326" t="s">
        <v>49</v>
      </c>
      <c r="AQ21" s="513"/>
      <c r="AU21" s="511"/>
      <c r="AV21" s="299">
        <f>+AX21*(BA21*BC21)</f>
        <v>840</v>
      </c>
      <c r="AW21" s="326" t="s">
        <v>44</v>
      </c>
      <c r="AX21" s="165">
        <f>AJ21</f>
        <v>840</v>
      </c>
      <c r="AY21" s="326" t="s">
        <v>45</v>
      </c>
      <c r="AZ21" s="326" t="s">
        <v>46</v>
      </c>
      <c r="BA21" s="385">
        <v>1</v>
      </c>
      <c r="BB21" s="326" t="s">
        <v>45</v>
      </c>
      <c r="BC21" s="300">
        <v>1</v>
      </c>
      <c r="BD21" s="326" t="s">
        <v>49</v>
      </c>
      <c r="BE21" s="513"/>
    </row>
    <row r="22" spans="2:57" ht="16" x14ac:dyDescent="0.2">
      <c r="B22" s="534"/>
      <c r="C22" s="508"/>
      <c r="E22" s="511"/>
      <c r="F22" s="330"/>
      <c r="G22" s="330"/>
      <c r="H22" s="330"/>
      <c r="I22" s="330"/>
      <c r="J22" s="330"/>
      <c r="K22" s="330"/>
      <c r="L22" s="330"/>
      <c r="M22" s="330"/>
      <c r="N22" s="330"/>
      <c r="O22" s="513"/>
      <c r="S22" s="511"/>
      <c r="T22" s="330"/>
      <c r="U22" s="330"/>
      <c r="V22" s="330"/>
      <c r="W22" s="330"/>
      <c r="X22" s="330"/>
      <c r="Y22" s="330"/>
      <c r="Z22" s="330"/>
      <c r="AA22" s="330"/>
      <c r="AB22" s="330"/>
      <c r="AC22" s="513"/>
      <c r="AG22" s="511"/>
      <c r="AH22" s="330"/>
      <c r="AI22" s="330"/>
      <c r="AJ22" s="330"/>
      <c r="AK22" s="330"/>
      <c r="AL22" s="330"/>
      <c r="AM22" s="330"/>
      <c r="AN22" s="330"/>
      <c r="AO22" s="330"/>
      <c r="AP22" s="330"/>
      <c r="AQ22" s="513"/>
      <c r="AU22" s="511"/>
      <c r="AV22" s="330"/>
      <c r="AW22" s="330"/>
      <c r="AX22" s="330"/>
      <c r="AY22" s="330"/>
      <c r="AZ22" s="330"/>
      <c r="BA22" s="330"/>
      <c r="BB22" s="330"/>
      <c r="BC22" s="330"/>
      <c r="BD22" s="330"/>
      <c r="BE22" s="513"/>
    </row>
    <row r="23" spans="2:57" ht="14" thickBot="1" x14ac:dyDescent="0.2">
      <c r="B23" s="534"/>
      <c r="C23" s="509"/>
      <c r="E23" s="331"/>
      <c r="F23" s="332"/>
      <c r="G23" s="332"/>
      <c r="H23" s="332"/>
      <c r="I23" s="332"/>
      <c r="J23" s="332"/>
      <c r="K23" s="332"/>
      <c r="L23" s="332"/>
      <c r="M23" s="332"/>
      <c r="N23" s="332"/>
      <c r="O23" s="333"/>
      <c r="S23" s="331"/>
      <c r="T23" s="332"/>
      <c r="U23" s="332"/>
      <c r="V23" s="332"/>
      <c r="W23" s="332"/>
      <c r="X23" s="332"/>
      <c r="Y23" s="332"/>
      <c r="Z23" s="332"/>
      <c r="AA23" s="332"/>
      <c r="AB23" s="332"/>
      <c r="AC23" s="333"/>
      <c r="AG23" s="331"/>
      <c r="AH23" s="332"/>
      <c r="AI23" s="332"/>
      <c r="AJ23" s="332"/>
      <c r="AK23" s="332"/>
      <c r="AL23" s="332"/>
      <c r="AM23" s="332"/>
      <c r="AN23" s="332"/>
      <c r="AO23" s="332"/>
      <c r="AP23" s="332"/>
      <c r="AQ23" s="333"/>
      <c r="AU23" s="331"/>
      <c r="AV23" s="332"/>
      <c r="AW23" s="332"/>
      <c r="AX23" s="332"/>
      <c r="AY23" s="332"/>
      <c r="AZ23" s="332"/>
      <c r="BA23" s="332"/>
      <c r="BB23" s="332"/>
      <c r="BC23" s="332"/>
      <c r="BD23" s="332"/>
      <c r="BE23" s="333"/>
    </row>
    <row r="24" spans="2:57" ht="10" customHeight="1" thickTop="1" thickBot="1" x14ac:dyDescent="0.2">
      <c r="B24" s="534"/>
    </row>
    <row r="25" spans="2:57" ht="14" thickTop="1" x14ac:dyDescent="0.15">
      <c r="B25" s="534"/>
      <c r="C25" s="507" t="str">
        <f>'Calendrier 2021'!F6</f>
        <v>Mars 2021</v>
      </c>
      <c r="E25" s="322"/>
      <c r="F25" s="323"/>
      <c r="G25" s="323"/>
      <c r="H25" s="323"/>
      <c r="I25" s="323"/>
      <c r="J25" s="323"/>
      <c r="K25" s="323"/>
      <c r="L25" s="323"/>
      <c r="M25" s="323"/>
      <c r="N25" s="323"/>
      <c r="O25" s="324"/>
      <c r="S25" s="322"/>
      <c r="T25" s="323"/>
      <c r="U25" s="323"/>
      <c r="V25" s="323"/>
      <c r="W25" s="323"/>
      <c r="X25" s="323"/>
      <c r="Y25" s="323"/>
      <c r="Z25" s="323"/>
      <c r="AA25" s="323"/>
      <c r="AB25" s="323"/>
      <c r="AC25" s="324"/>
      <c r="AG25" s="322"/>
      <c r="AH25" s="323"/>
      <c r="AI25" s="323"/>
      <c r="AJ25" s="323"/>
      <c r="AK25" s="323"/>
      <c r="AL25" s="323"/>
      <c r="AM25" s="323"/>
      <c r="AN25" s="323"/>
      <c r="AO25" s="323"/>
      <c r="AP25" s="323"/>
      <c r="AQ25" s="324"/>
      <c r="AU25" s="322"/>
      <c r="AV25" s="323"/>
      <c r="AW25" s="323"/>
      <c r="AX25" s="323"/>
      <c r="AY25" s="323"/>
      <c r="AZ25" s="323"/>
      <c r="BA25" s="323"/>
      <c r="BB25" s="323"/>
      <c r="BC25" s="323"/>
      <c r="BD25" s="323"/>
      <c r="BE25" s="324"/>
    </row>
    <row r="26" spans="2:57" ht="16" x14ac:dyDescent="0.2">
      <c r="B26" s="534"/>
      <c r="C26" s="508"/>
      <c r="E26" s="510" t="s">
        <v>42</v>
      </c>
      <c r="F26" s="325"/>
      <c r="G26" s="325"/>
      <c r="H26" s="325"/>
      <c r="I26" s="325"/>
      <c r="J26" s="325"/>
      <c r="K26" s="325"/>
      <c r="L26" s="325"/>
      <c r="M26" s="325"/>
      <c r="N26" s="325"/>
      <c r="O26" s="512" t="s">
        <v>43</v>
      </c>
      <c r="S26" s="510" t="s">
        <v>42</v>
      </c>
      <c r="T26" s="325"/>
      <c r="U26" s="325"/>
      <c r="V26" s="325"/>
      <c r="W26" s="325"/>
      <c r="X26" s="325"/>
      <c r="Y26" s="325"/>
      <c r="Z26" s="325"/>
      <c r="AA26" s="325"/>
      <c r="AB26" s="325"/>
      <c r="AC26" s="512" t="s">
        <v>43</v>
      </c>
      <c r="AG26" s="510" t="s">
        <v>42</v>
      </c>
      <c r="AH26" s="325"/>
      <c r="AI26" s="325"/>
      <c r="AJ26" s="325"/>
      <c r="AK26" s="325"/>
      <c r="AL26" s="325"/>
      <c r="AM26" s="325"/>
      <c r="AN26" s="325"/>
      <c r="AO26" s="325"/>
      <c r="AP26" s="325"/>
      <c r="AQ26" s="512" t="s">
        <v>43</v>
      </c>
      <c r="AU26" s="510" t="s">
        <v>42</v>
      </c>
      <c r="AV26" s="325"/>
      <c r="AW26" s="325"/>
      <c r="AX26" s="325"/>
      <c r="AY26" s="325"/>
      <c r="AZ26" s="325"/>
      <c r="BA26" s="325"/>
      <c r="BB26" s="325"/>
      <c r="BC26" s="325"/>
      <c r="BD26" s="325"/>
      <c r="BE26" s="512" t="s">
        <v>43</v>
      </c>
    </row>
    <row r="27" spans="2:57" ht="16" x14ac:dyDescent="0.2">
      <c r="B27" s="534"/>
      <c r="C27" s="508"/>
      <c r="E27" s="511"/>
      <c r="F27" s="325"/>
      <c r="G27" s="325"/>
      <c r="H27" s="325"/>
      <c r="I27" s="325"/>
      <c r="J27" s="325"/>
      <c r="K27" s="325"/>
      <c r="L27" s="325"/>
      <c r="M27" s="325"/>
      <c r="N27" s="325"/>
      <c r="O27" s="513"/>
      <c r="S27" s="511"/>
      <c r="T27" s="325"/>
      <c r="U27" s="325"/>
      <c r="V27" s="325"/>
      <c r="W27" s="325"/>
      <c r="X27" s="325"/>
      <c r="Y27" s="325"/>
      <c r="Z27" s="325"/>
      <c r="AA27" s="325"/>
      <c r="AB27" s="325"/>
      <c r="AC27" s="513"/>
      <c r="AG27" s="511"/>
      <c r="AH27" s="325"/>
      <c r="AI27" s="325"/>
      <c r="AJ27" s="325"/>
      <c r="AK27" s="325"/>
      <c r="AL27" s="325"/>
      <c r="AM27" s="325"/>
      <c r="AN27" s="325"/>
      <c r="AO27" s="325"/>
      <c r="AP27" s="325"/>
      <c r="AQ27" s="513"/>
      <c r="AU27" s="511"/>
      <c r="AV27" s="325"/>
      <c r="AW27" s="325"/>
      <c r="AX27" s="325"/>
      <c r="AY27" s="325"/>
      <c r="AZ27" s="325"/>
      <c r="BA27" s="325"/>
      <c r="BB27" s="325"/>
      <c r="BC27" s="325"/>
      <c r="BD27" s="325"/>
      <c r="BE27" s="513"/>
    </row>
    <row r="28" spans="2:57" ht="21" x14ac:dyDescent="0.25">
      <c r="B28" s="534"/>
      <c r="C28" s="508"/>
      <c r="E28" s="511"/>
      <c r="F28" s="326" t="str">
        <f>F18</f>
        <v>Demande mensuelle</v>
      </c>
      <c r="G28" s="326" t="s">
        <v>44</v>
      </c>
      <c r="H28" s="326" t="str">
        <f>+H18</f>
        <v>Achalandage mensuel</v>
      </c>
      <c r="I28" s="326" t="s">
        <v>45</v>
      </c>
      <c r="J28" s="326" t="s">
        <v>46</v>
      </c>
      <c r="K28" s="326" t="s">
        <v>47</v>
      </c>
      <c r="L28" s="326" t="s">
        <v>45</v>
      </c>
      <c r="M28" s="326" t="s">
        <v>48</v>
      </c>
      <c r="N28" s="326" t="s">
        <v>49</v>
      </c>
      <c r="O28" s="513"/>
      <c r="S28" s="511"/>
      <c r="T28" s="326" t="str">
        <f>T18</f>
        <v>Demande mensuelle</v>
      </c>
      <c r="U28" s="326" t="s">
        <v>44</v>
      </c>
      <c r="V28" s="326" t="str">
        <f>+V18</f>
        <v>Achalandage mensuel</v>
      </c>
      <c r="W28" s="326" t="s">
        <v>45</v>
      </c>
      <c r="X28" s="326" t="s">
        <v>46</v>
      </c>
      <c r="Y28" s="326" t="s">
        <v>47</v>
      </c>
      <c r="Z28" s="326" t="s">
        <v>45</v>
      </c>
      <c r="AA28" s="326" t="s">
        <v>48</v>
      </c>
      <c r="AB28" s="326" t="s">
        <v>49</v>
      </c>
      <c r="AC28" s="513"/>
      <c r="AG28" s="511"/>
      <c r="AH28" s="326" t="str">
        <f>AH18</f>
        <v>Demande mensuelle</v>
      </c>
      <c r="AI28" s="326" t="s">
        <v>44</v>
      </c>
      <c r="AJ28" s="326" t="str">
        <f>+AJ18</f>
        <v>Achalandage mensuel</v>
      </c>
      <c r="AK28" s="326" t="s">
        <v>45</v>
      </c>
      <c r="AL28" s="326" t="s">
        <v>46</v>
      </c>
      <c r="AM28" s="326" t="s">
        <v>47</v>
      </c>
      <c r="AN28" s="326" t="s">
        <v>45</v>
      </c>
      <c r="AO28" s="326" t="s">
        <v>48</v>
      </c>
      <c r="AP28" s="326" t="s">
        <v>49</v>
      </c>
      <c r="AQ28" s="513"/>
      <c r="AU28" s="511"/>
      <c r="AV28" s="326" t="str">
        <f>AV18</f>
        <v>Demande mensuelle</v>
      </c>
      <c r="AW28" s="326" t="s">
        <v>44</v>
      </c>
      <c r="AX28" s="326" t="str">
        <f>+AX18</f>
        <v>Achalandage mensuel</v>
      </c>
      <c r="AY28" s="326" t="s">
        <v>45</v>
      </c>
      <c r="AZ28" s="326" t="s">
        <v>46</v>
      </c>
      <c r="BA28" s="326" t="s">
        <v>47</v>
      </c>
      <c r="BB28" s="326" t="s">
        <v>45</v>
      </c>
      <c r="BC28" s="326" t="s">
        <v>48</v>
      </c>
      <c r="BD28" s="326" t="s">
        <v>49</v>
      </c>
      <c r="BE28" s="513"/>
    </row>
    <row r="29" spans="2:57" ht="19" x14ac:dyDescent="0.25">
      <c r="B29" s="534"/>
      <c r="C29" s="508"/>
      <c r="E29" s="511"/>
      <c r="F29" s="327" t="s">
        <v>2</v>
      </c>
      <c r="G29" s="328"/>
      <c r="H29" s="327"/>
      <c r="I29" s="328"/>
      <c r="J29" s="328"/>
      <c r="K29" s="328"/>
      <c r="L29" s="328"/>
      <c r="M29" s="328"/>
      <c r="N29" s="328"/>
      <c r="O29" s="513"/>
      <c r="S29" s="511"/>
      <c r="T29" s="327" t="s">
        <v>2</v>
      </c>
      <c r="U29" s="328"/>
      <c r="V29" s="327"/>
      <c r="W29" s="328"/>
      <c r="X29" s="328"/>
      <c r="Y29" s="328"/>
      <c r="Z29" s="328"/>
      <c r="AA29" s="328"/>
      <c r="AB29" s="328"/>
      <c r="AC29" s="513"/>
      <c r="AG29" s="511"/>
      <c r="AH29" s="327" t="s">
        <v>2</v>
      </c>
      <c r="AI29" s="328"/>
      <c r="AJ29" s="327"/>
      <c r="AK29" s="328"/>
      <c r="AL29" s="328"/>
      <c r="AM29" s="328"/>
      <c r="AN29" s="328"/>
      <c r="AO29" s="328"/>
      <c r="AP29" s="328"/>
      <c r="AQ29" s="513"/>
      <c r="AU29" s="511"/>
      <c r="AV29" s="327" t="s">
        <v>2</v>
      </c>
      <c r="AW29" s="328"/>
      <c r="AX29" s="327"/>
      <c r="AY29" s="328"/>
      <c r="AZ29" s="328"/>
      <c r="BA29" s="328"/>
      <c r="BB29" s="328"/>
      <c r="BC29" s="328"/>
      <c r="BD29" s="328"/>
      <c r="BE29" s="513"/>
    </row>
    <row r="30" spans="2:57" ht="26" x14ac:dyDescent="0.3">
      <c r="B30" s="534"/>
      <c r="C30" s="508"/>
      <c r="E30" s="511"/>
      <c r="F30" s="329" t="s">
        <v>133</v>
      </c>
      <c r="G30" s="330"/>
      <c r="H30" s="329" t="s">
        <v>50</v>
      </c>
      <c r="I30" s="330"/>
      <c r="J30" s="330"/>
      <c r="K30" s="329" t="str">
        <f>+K28</f>
        <v>Um/A</v>
      </c>
      <c r="L30" s="330"/>
      <c r="M30" s="329" t="str">
        <f>+M28</f>
        <v>PmO</v>
      </c>
      <c r="N30" s="330"/>
      <c r="O30" s="513"/>
      <c r="S30" s="511"/>
      <c r="T30" s="329" t="s">
        <v>133</v>
      </c>
      <c r="U30" s="330"/>
      <c r="V30" s="329" t="s">
        <v>50</v>
      </c>
      <c r="W30" s="330"/>
      <c r="X30" s="330"/>
      <c r="Y30" s="329" t="str">
        <f>+Y28</f>
        <v>Um/A</v>
      </c>
      <c r="Z30" s="330"/>
      <c r="AA30" s="329" t="str">
        <f>+AA28</f>
        <v>PmO</v>
      </c>
      <c r="AB30" s="330"/>
      <c r="AC30" s="513"/>
      <c r="AG30" s="511"/>
      <c r="AH30" s="329" t="s">
        <v>133</v>
      </c>
      <c r="AI30" s="330"/>
      <c r="AJ30" s="329" t="s">
        <v>50</v>
      </c>
      <c r="AK30" s="330"/>
      <c r="AL30" s="330"/>
      <c r="AM30" s="329" t="str">
        <f>+AM28</f>
        <v>Um/A</v>
      </c>
      <c r="AN30" s="330"/>
      <c r="AO30" s="329" t="str">
        <f>+AO28</f>
        <v>PmO</v>
      </c>
      <c r="AP30" s="330"/>
      <c r="AQ30" s="513"/>
      <c r="AU30" s="511"/>
      <c r="AV30" s="329" t="s">
        <v>133</v>
      </c>
      <c r="AW30" s="330"/>
      <c r="AX30" s="329" t="s">
        <v>50</v>
      </c>
      <c r="AY30" s="330"/>
      <c r="AZ30" s="330"/>
      <c r="BA30" s="329" t="str">
        <f>+BA28</f>
        <v>Um/A</v>
      </c>
      <c r="BB30" s="330"/>
      <c r="BC30" s="329" t="str">
        <f>+BC28</f>
        <v>PmO</v>
      </c>
      <c r="BD30" s="330"/>
      <c r="BE30" s="513"/>
    </row>
    <row r="31" spans="2:57" ht="21" x14ac:dyDescent="0.25">
      <c r="B31" s="534"/>
      <c r="C31" s="508"/>
      <c r="E31" s="511"/>
      <c r="F31" s="299">
        <f>+T31+AH31+AV31</f>
        <v>3255</v>
      </c>
      <c r="G31" s="326" t="s">
        <v>44</v>
      </c>
      <c r="H31" s="165">
        <f>'% Occupation'!F19</f>
        <v>1085</v>
      </c>
      <c r="I31" s="326" t="s">
        <v>45</v>
      </c>
      <c r="J31" s="326" t="s">
        <v>46</v>
      </c>
      <c r="K31" s="386">
        <f>+Y31+AM31+BA31</f>
        <v>3</v>
      </c>
      <c r="L31" s="326" t="s">
        <v>45</v>
      </c>
      <c r="M31" s="383">
        <f>F31/H31/K31</f>
        <v>1</v>
      </c>
      <c r="N31" s="326" t="s">
        <v>49</v>
      </c>
      <c r="O31" s="513"/>
      <c r="S31" s="511"/>
      <c r="T31" s="299">
        <f>+V31*(Y31*AA31)</f>
        <v>1085</v>
      </c>
      <c r="U31" s="326" t="s">
        <v>44</v>
      </c>
      <c r="V31" s="165">
        <f>H31</f>
        <v>1085</v>
      </c>
      <c r="W31" s="326" t="s">
        <v>45</v>
      </c>
      <c r="X31" s="326" t="s">
        <v>46</v>
      </c>
      <c r="Y31" s="385">
        <v>1</v>
      </c>
      <c r="Z31" s="326" t="s">
        <v>45</v>
      </c>
      <c r="AA31" s="300">
        <v>1</v>
      </c>
      <c r="AB31" s="326" t="s">
        <v>49</v>
      </c>
      <c r="AC31" s="513"/>
      <c r="AG31" s="511"/>
      <c r="AH31" s="299">
        <f>+AJ31*(AM31*AO31)</f>
        <v>1085</v>
      </c>
      <c r="AI31" s="326" t="s">
        <v>44</v>
      </c>
      <c r="AJ31" s="165">
        <f>V31</f>
        <v>1085</v>
      </c>
      <c r="AK31" s="326" t="s">
        <v>45</v>
      </c>
      <c r="AL31" s="326" t="s">
        <v>46</v>
      </c>
      <c r="AM31" s="385">
        <v>1</v>
      </c>
      <c r="AN31" s="326" t="s">
        <v>45</v>
      </c>
      <c r="AO31" s="300">
        <v>1</v>
      </c>
      <c r="AP31" s="326" t="s">
        <v>49</v>
      </c>
      <c r="AQ31" s="513"/>
      <c r="AU31" s="511"/>
      <c r="AV31" s="299">
        <f>+AX31*(BA31*BC31)</f>
        <v>1085</v>
      </c>
      <c r="AW31" s="326" t="s">
        <v>44</v>
      </c>
      <c r="AX31" s="165">
        <f>AJ31</f>
        <v>1085</v>
      </c>
      <c r="AY31" s="326" t="s">
        <v>45</v>
      </c>
      <c r="AZ31" s="326" t="s">
        <v>46</v>
      </c>
      <c r="BA31" s="385">
        <v>1</v>
      </c>
      <c r="BB31" s="326" t="s">
        <v>45</v>
      </c>
      <c r="BC31" s="300">
        <v>1</v>
      </c>
      <c r="BD31" s="326" t="s">
        <v>49</v>
      </c>
      <c r="BE31" s="513"/>
    </row>
    <row r="32" spans="2:57" ht="16" x14ac:dyDescent="0.2">
      <c r="B32" s="534"/>
      <c r="C32" s="508"/>
      <c r="E32" s="511"/>
      <c r="F32" s="330"/>
      <c r="G32" s="330"/>
      <c r="H32" s="330"/>
      <c r="I32" s="330"/>
      <c r="J32" s="330"/>
      <c r="K32" s="330"/>
      <c r="L32" s="330"/>
      <c r="M32" s="330"/>
      <c r="N32" s="330"/>
      <c r="O32" s="513"/>
      <c r="S32" s="511"/>
      <c r="T32" s="330"/>
      <c r="U32" s="330"/>
      <c r="V32" s="330"/>
      <c r="W32" s="330"/>
      <c r="X32" s="330"/>
      <c r="Y32" s="330"/>
      <c r="Z32" s="330"/>
      <c r="AA32" s="330"/>
      <c r="AB32" s="330"/>
      <c r="AC32" s="513"/>
      <c r="AG32" s="511"/>
      <c r="AH32" s="330"/>
      <c r="AI32" s="330"/>
      <c r="AJ32" s="330"/>
      <c r="AK32" s="330"/>
      <c r="AL32" s="330"/>
      <c r="AM32" s="330"/>
      <c r="AN32" s="330"/>
      <c r="AO32" s="330"/>
      <c r="AP32" s="330"/>
      <c r="AQ32" s="513"/>
      <c r="AU32" s="511"/>
      <c r="AV32" s="330"/>
      <c r="AW32" s="330"/>
      <c r="AX32" s="330"/>
      <c r="AY32" s="330"/>
      <c r="AZ32" s="330"/>
      <c r="BA32" s="330"/>
      <c r="BB32" s="330"/>
      <c r="BC32" s="330"/>
      <c r="BD32" s="330"/>
      <c r="BE32" s="513"/>
    </row>
    <row r="33" spans="2:57" ht="14" thickBot="1" x14ac:dyDescent="0.2">
      <c r="B33" s="534"/>
      <c r="C33" s="509"/>
      <c r="E33" s="331"/>
      <c r="F33" s="332"/>
      <c r="G33" s="332"/>
      <c r="H33" s="332"/>
      <c r="I33" s="332"/>
      <c r="J33" s="332"/>
      <c r="K33" s="332"/>
      <c r="L33" s="332"/>
      <c r="M33" s="332"/>
      <c r="N33" s="332"/>
      <c r="O33" s="333"/>
      <c r="S33" s="331"/>
      <c r="T33" s="332"/>
      <c r="U33" s="332"/>
      <c r="V33" s="332"/>
      <c r="W33" s="332"/>
      <c r="X33" s="332"/>
      <c r="Y33" s="332"/>
      <c r="Z33" s="332"/>
      <c r="AA33" s="332"/>
      <c r="AB33" s="332"/>
      <c r="AC33" s="333"/>
      <c r="AG33" s="331"/>
      <c r="AH33" s="332"/>
      <c r="AI33" s="332"/>
      <c r="AJ33" s="332"/>
      <c r="AK33" s="332"/>
      <c r="AL33" s="332"/>
      <c r="AM33" s="332"/>
      <c r="AN33" s="332"/>
      <c r="AO33" s="332"/>
      <c r="AP33" s="332"/>
      <c r="AQ33" s="333"/>
      <c r="AU33" s="331"/>
      <c r="AV33" s="332"/>
      <c r="AW33" s="332"/>
      <c r="AX33" s="332"/>
      <c r="AY33" s="332"/>
      <c r="AZ33" s="332"/>
      <c r="BA33" s="332"/>
      <c r="BB33" s="332"/>
      <c r="BC33" s="332"/>
      <c r="BD33" s="332"/>
      <c r="BE33" s="333"/>
    </row>
    <row r="34" spans="2:57" ht="10" customHeight="1" thickTop="1" thickBot="1" x14ac:dyDescent="0.25">
      <c r="E34" s="162" t="s">
        <v>2</v>
      </c>
      <c r="S34" s="162" t="s">
        <v>2</v>
      </c>
      <c r="AG34" s="162" t="s">
        <v>2</v>
      </c>
      <c r="AU34" s="162" t="s">
        <v>2</v>
      </c>
    </row>
    <row r="35" spans="2:57" ht="14" thickTop="1" x14ac:dyDescent="0.15">
      <c r="B35" s="533">
        <v>2</v>
      </c>
      <c r="C35" s="500" t="str">
        <f>'Calendrier 2021'!G6</f>
        <v>Avril 2021</v>
      </c>
      <c r="E35" s="334"/>
      <c r="F35" s="335"/>
      <c r="G35" s="335"/>
      <c r="H35" s="335"/>
      <c r="I35" s="335"/>
      <c r="J35" s="335"/>
      <c r="K35" s="335"/>
      <c r="L35" s="335"/>
      <c r="M35" s="335"/>
      <c r="N35" s="335"/>
      <c r="O35" s="336"/>
      <c r="S35" s="334"/>
      <c r="T35" s="335"/>
      <c r="U35" s="335"/>
      <c r="V35" s="335"/>
      <c r="W35" s="335"/>
      <c r="X35" s="335"/>
      <c r="Y35" s="335"/>
      <c r="Z35" s="335"/>
      <c r="AA35" s="335"/>
      <c r="AB35" s="335"/>
      <c r="AC35" s="336"/>
      <c r="AG35" s="334"/>
      <c r="AH35" s="335"/>
      <c r="AI35" s="335"/>
      <c r="AJ35" s="335"/>
      <c r="AK35" s="335"/>
      <c r="AL35" s="335"/>
      <c r="AM35" s="335"/>
      <c r="AN35" s="335"/>
      <c r="AO35" s="335"/>
      <c r="AP35" s="335"/>
      <c r="AQ35" s="336"/>
      <c r="AU35" s="334"/>
      <c r="AV35" s="335"/>
      <c r="AW35" s="335"/>
      <c r="AX35" s="335"/>
      <c r="AY35" s="335"/>
      <c r="AZ35" s="335"/>
      <c r="BA35" s="335"/>
      <c r="BB35" s="335"/>
      <c r="BC35" s="335"/>
      <c r="BD35" s="335"/>
      <c r="BE35" s="336"/>
    </row>
    <row r="36" spans="2:57" ht="16" x14ac:dyDescent="0.2">
      <c r="B36" s="534"/>
      <c r="C36" s="501"/>
      <c r="E36" s="503" t="s">
        <v>42</v>
      </c>
      <c r="F36" s="337"/>
      <c r="G36" s="337"/>
      <c r="H36" s="337"/>
      <c r="I36" s="337"/>
      <c r="J36" s="337"/>
      <c r="K36" s="337"/>
      <c r="L36" s="337"/>
      <c r="M36" s="337"/>
      <c r="N36" s="337"/>
      <c r="O36" s="505" t="s">
        <v>43</v>
      </c>
      <c r="S36" s="503" t="s">
        <v>42</v>
      </c>
      <c r="T36" s="337"/>
      <c r="U36" s="337"/>
      <c r="V36" s="337"/>
      <c r="W36" s="337"/>
      <c r="X36" s="337"/>
      <c r="Y36" s="337"/>
      <c r="Z36" s="337"/>
      <c r="AA36" s="337"/>
      <c r="AB36" s="337"/>
      <c r="AC36" s="505" t="s">
        <v>43</v>
      </c>
      <c r="AG36" s="503" t="s">
        <v>42</v>
      </c>
      <c r="AH36" s="337"/>
      <c r="AI36" s="337"/>
      <c r="AJ36" s="337"/>
      <c r="AK36" s="337"/>
      <c r="AL36" s="337"/>
      <c r="AM36" s="337"/>
      <c r="AN36" s="337"/>
      <c r="AO36" s="337"/>
      <c r="AP36" s="337"/>
      <c r="AQ36" s="505" t="s">
        <v>43</v>
      </c>
      <c r="AU36" s="503" t="s">
        <v>42</v>
      </c>
      <c r="AV36" s="337"/>
      <c r="AW36" s="337"/>
      <c r="AX36" s="337"/>
      <c r="AY36" s="337"/>
      <c r="AZ36" s="337"/>
      <c r="BA36" s="337"/>
      <c r="BB36" s="337"/>
      <c r="BC36" s="337"/>
      <c r="BD36" s="337"/>
      <c r="BE36" s="505" t="s">
        <v>43</v>
      </c>
    </row>
    <row r="37" spans="2:57" ht="16" x14ac:dyDescent="0.2">
      <c r="B37" s="534"/>
      <c r="C37" s="501"/>
      <c r="E37" s="504"/>
      <c r="F37" s="337"/>
      <c r="G37" s="337"/>
      <c r="H37" s="337"/>
      <c r="I37" s="337"/>
      <c r="J37" s="337"/>
      <c r="K37" s="337"/>
      <c r="L37" s="337"/>
      <c r="M37" s="337"/>
      <c r="N37" s="337"/>
      <c r="O37" s="506"/>
      <c r="S37" s="504"/>
      <c r="T37" s="337"/>
      <c r="U37" s="337"/>
      <c r="V37" s="337"/>
      <c r="W37" s="337"/>
      <c r="X37" s="337"/>
      <c r="Y37" s="337"/>
      <c r="Z37" s="337"/>
      <c r="AA37" s="337"/>
      <c r="AB37" s="337"/>
      <c r="AC37" s="506"/>
      <c r="AG37" s="504"/>
      <c r="AH37" s="337"/>
      <c r="AI37" s="337"/>
      <c r="AJ37" s="337"/>
      <c r="AK37" s="337"/>
      <c r="AL37" s="337"/>
      <c r="AM37" s="337"/>
      <c r="AN37" s="337"/>
      <c r="AO37" s="337"/>
      <c r="AP37" s="337"/>
      <c r="AQ37" s="506"/>
      <c r="AU37" s="504"/>
      <c r="AV37" s="337"/>
      <c r="AW37" s="337"/>
      <c r="AX37" s="337"/>
      <c r="AY37" s="337"/>
      <c r="AZ37" s="337"/>
      <c r="BA37" s="337"/>
      <c r="BB37" s="337"/>
      <c r="BC37" s="337"/>
      <c r="BD37" s="337"/>
      <c r="BE37" s="506"/>
    </row>
    <row r="38" spans="2:57" ht="21" x14ac:dyDescent="0.25">
      <c r="B38" s="534"/>
      <c r="C38" s="501"/>
      <c r="E38" s="504"/>
      <c r="F38" s="338" t="str">
        <f>F28</f>
        <v>Demande mensuelle</v>
      </c>
      <c r="G38" s="338" t="s">
        <v>44</v>
      </c>
      <c r="H38" s="338" t="str">
        <f>H28</f>
        <v>Achalandage mensuel</v>
      </c>
      <c r="I38" s="338" t="s">
        <v>45</v>
      </c>
      <c r="J38" s="338" t="s">
        <v>46</v>
      </c>
      <c r="K38" s="338" t="s">
        <v>47</v>
      </c>
      <c r="L38" s="338" t="s">
        <v>45</v>
      </c>
      <c r="M38" s="338" t="s">
        <v>48</v>
      </c>
      <c r="N38" s="338" t="s">
        <v>49</v>
      </c>
      <c r="O38" s="506"/>
      <c r="S38" s="504"/>
      <c r="T38" s="338" t="str">
        <f>T28</f>
        <v>Demande mensuelle</v>
      </c>
      <c r="U38" s="338" t="s">
        <v>44</v>
      </c>
      <c r="V38" s="338" t="str">
        <f>V28</f>
        <v>Achalandage mensuel</v>
      </c>
      <c r="W38" s="338" t="s">
        <v>45</v>
      </c>
      <c r="X38" s="338" t="s">
        <v>46</v>
      </c>
      <c r="Y38" s="338" t="s">
        <v>47</v>
      </c>
      <c r="Z38" s="338" t="s">
        <v>45</v>
      </c>
      <c r="AA38" s="338" t="s">
        <v>48</v>
      </c>
      <c r="AB38" s="338" t="s">
        <v>49</v>
      </c>
      <c r="AC38" s="506"/>
      <c r="AG38" s="504"/>
      <c r="AH38" s="338" t="str">
        <f>AH28</f>
        <v>Demande mensuelle</v>
      </c>
      <c r="AI38" s="338" t="s">
        <v>44</v>
      </c>
      <c r="AJ38" s="338" t="str">
        <f>AJ28</f>
        <v>Achalandage mensuel</v>
      </c>
      <c r="AK38" s="338" t="s">
        <v>45</v>
      </c>
      <c r="AL38" s="338" t="s">
        <v>46</v>
      </c>
      <c r="AM38" s="338" t="s">
        <v>47</v>
      </c>
      <c r="AN38" s="338" t="s">
        <v>45</v>
      </c>
      <c r="AO38" s="338" t="s">
        <v>48</v>
      </c>
      <c r="AP38" s="338" t="s">
        <v>49</v>
      </c>
      <c r="AQ38" s="506"/>
      <c r="AU38" s="504"/>
      <c r="AV38" s="338" t="str">
        <f>AV28</f>
        <v>Demande mensuelle</v>
      </c>
      <c r="AW38" s="338" t="s">
        <v>44</v>
      </c>
      <c r="AX38" s="338" t="str">
        <f>AX28</f>
        <v>Achalandage mensuel</v>
      </c>
      <c r="AY38" s="338" t="s">
        <v>45</v>
      </c>
      <c r="AZ38" s="338" t="s">
        <v>46</v>
      </c>
      <c r="BA38" s="338" t="s">
        <v>47</v>
      </c>
      <c r="BB38" s="338" t="s">
        <v>45</v>
      </c>
      <c r="BC38" s="338" t="s">
        <v>48</v>
      </c>
      <c r="BD38" s="338" t="s">
        <v>49</v>
      </c>
      <c r="BE38" s="506"/>
    </row>
    <row r="39" spans="2:57" ht="19" x14ac:dyDescent="0.25">
      <c r="B39" s="534"/>
      <c r="C39" s="501"/>
      <c r="E39" s="504"/>
      <c r="F39" s="339" t="s">
        <v>2</v>
      </c>
      <c r="G39" s="340"/>
      <c r="H39" s="339"/>
      <c r="I39" s="340"/>
      <c r="J39" s="340"/>
      <c r="K39" s="340"/>
      <c r="L39" s="340"/>
      <c r="M39" s="340"/>
      <c r="N39" s="340"/>
      <c r="O39" s="506"/>
      <c r="S39" s="504"/>
      <c r="T39" s="339" t="s">
        <v>2</v>
      </c>
      <c r="U39" s="340"/>
      <c r="V39" s="339"/>
      <c r="W39" s="340"/>
      <c r="X39" s="340"/>
      <c r="Y39" s="340"/>
      <c r="Z39" s="340"/>
      <c r="AA39" s="340"/>
      <c r="AB39" s="340"/>
      <c r="AC39" s="506"/>
      <c r="AG39" s="504"/>
      <c r="AH39" s="339" t="s">
        <v>2</v>
      </c>
      <c r="AI39" s="340"/>
      <c r="AJ39" s="339"/>
      <c r="AK39" s="340"/>
      <c r="AL39" s="340"/>
      <c r="AM39" s="340"/>
      <c r="AN39" s="340"/>
      <c r="AO39" s="340"/>
      <c r="AP39" s="340"/>
      <c r="AQ39" s="506"/>
      <c r="AU39" s="504"/>
      <c r="AV39" s="339" t="s">
        <v>2</v>
      </c>
      <c r="AW39" s="340"/>
      <c r="AX39" s="339"/>
      <c r="AY39" s="340"/>
      <c r="AZ39" s="340"/>
      <c r="BA39" s="340"/>
      <c r="BB39" s="340"/>
      <c r="BC39" s="340"/>
      <c r="BD39" s="340"/>
      <c r="BE39" s="506"/>
    </row>
    <row r="40" spans="2:57" ht="26" x14ac:dyDescent="0.3">
      <c r="B40" s="534"/>
      <c r="C40" s="501"/>
      <c r="E40" s="504"/>
      <c r="F40" s="341" t="s">
        <v>133</v>
      </c>
      <c r="G40" s="342"/>
      <c r="H40" s="341" t="s">
        <v>50</v>
      </c>
      <c r="I40" s="342"/>
      <c r="J40" s="342"/>
      <c r="K40" s="341" t="str">
        <f>+K38</f>
        <v>Um/A</v>
      </c>
      <c r="L40" s="342"/>
      <c r="M40" s="341" t="str">
        <f>+M38</f>
        <v>PmO</v>
      </c>
      <c r="N40" s="342"/>
      <c r="O40" s="506"/>
      <c r="S40" s="504"/>
      <c r="T40" s="341" t="s">
        <v>133</v>
      </c>
      <c r="U40" s="342"/>
      <c r="V40" s="341" t="s">
        <v>50</v>
      </c>
      <c r="W40" s="342"/>
      <c r="X40" s="342"/>
      <c r="Y40" s="341" t="str">
        <f>+Y38</f>
        <v>Um/A</v>
      </c>
      <c r="Z40" s="342"/>
      <c r="AA40" s="341" t="str">
        <f>+AA38</f>
        <v>PmO</v>
      </c>
      <c r="AB40" s="342"/>
      <c r="AC40" s="506"/>
      <c r="AG40" s="504"/>
      <c r="AH40" s="341" t="s">
        <v>133</v>
      </c>
      <c r="AI40" s="342"/>
      <c r="AJ40" s="341" t="s">
        <v>50</v>
      </c>
      <c r="AK40" s="342"/>
      <c r="AL40" s="342"/>
      <c r="AM40" s="341" t="str">
        <f>+AM38</f>
        <v>Um/A</v>
      </c>
      <c r="AN40" s="342"/>
      <c r="AO40" s="341" t="str">
        <f>+AO38</f>
        <v>PmO</v>
      </c>
      <c r="AP40" s="342"/>
      <c r="AQ40" s="506"/>
      <c r="AU40" s="504"/>
      <c r="AV40" s="341" t="s">
        <v>133</v>
      </c>
      <c r="AW40" s="342"/>
      <c r="AX40" s="341" t="s">
        <v>50</v>
      </c>
      <c r="AY40" s="342"/>
      <c r="AZ40" s="342"/>
      <c r="BA40" s="341" t="str">
        <f>+BA38</f>
        <v>Um/A</v>
      </c>
      <c r="BB40" s="342"/>
      <c r="BC40" s="341" t="str">
        <f>+BC38</f>
        <v>PmO</v>
      </c>
      <c r="BD40" s="342"/>
      <c r="BE40" s="506"/>
    </row>
    <row r="41" spans="2:57" ht="21" x14ac:dyDescent="0.25">
      <c r="B41" s="534"/>
      <c r="C41" s="501"/>
      <c r="E41" s="504"/>
      <c r="F41" s="299">
        <f>+T41+AH41+AV41</f>
        <v>3150</v>
      </c>
      <c r="G41" s="338" t="s">
        <v>44</v>
      </c>
      <c r="H41" s="165">
        <f>'% Occupation'!G19</f>
        <v>1050</v>
      </c>
      <c r="I41" s="338" t="s">
        <v>45</v>
      </c>
      <c r="J41" s="338" t="s">
        <v>46</v>
      </c>
      <c r="K41" s="386">
        <f>+Y41+AM41+BA41</f>
        <v>3</v>
      </c>
      <c r="L41" s="338" t="s">
        <v>45</v>
      </c>
      <c r="M41" s="383">
        <f>F41/H41/K41</f>
        <v>1</v>
      </c>
      <c r="N41" s="338" t="s">
        <v>49</v>
      </c>
      <c r="O41" s="506"/>
      <c r="S41" s="504"/>
      <c r="T41" s="299">
        <f>+V41*(Y41*AA41)</f>
        <v>1050</v>
      </c>
      <c r="U41" s="338" t="s">
        <v>44</v>
      </c>
      <c r="V41" s="165">
        <f>H41</f>
        <v>1050</v>
      </c>
      <c r="W41" s="338" t="s">
        <v>45</v>
      </c>
      <c r="X41" s="338" t="s">
        <v>46</v>
      </c>
      <c r="Y41" s="385">
        <v>1</v>
      </c>
      <c r="Z41" s="338" t="s">
        <v>45</v>
      </c>
      <c r="AA41" s="300">
        <v>1</v>
      </c>
      <c r="AB41" s="338" t="s">
        <v>49</v>
      </c>
      <c r="AC41" s="506"/>
      <c r="AG41" s="504"/>
      <c r="AH41" s="299">
        <f>+AJ41*(AM41*AO41)</f>
        <v>1050</v>
      </c>
      <c r="AI41" s="338" t="s">
        <v>44</v>
      </c>
      <c r="AJ41" s="165">
        <f>V41</f>
        <v>1050</v>
      </c>
      <c r="AK41" s="338" t="s">
        <v>45</v>
      </c>
      <c r="AL41" s="338" t="s">
        <v>46</v>
      </c>
      <c r="AM41" s="385">
        <v>1</v>
      </c>
      <c r="AN41" s="338" t="s">
        <v>45</v>
      </c>
      <c r="AO41" s="300">
        <v>1</v>
      </c>
      <c r="AP41" s="338" t="s">
        <v>49</v>
      </c>
      <c r="AQ41" s="506"/>
      <c r="AU41" s="504"/>
      <c r="AV41" s="299">
        <f>+AX41*(BA41*BC41)</f>
        <v>1050</v>
      </c>
      <c r="AW41" s="338" t="s">
        <v>44</v>
      </c>
      <c r="AX41" s="165">
        <f>AJ41</f>
        <v>1050</v>
      </c>
      <c r="AY41" s="338" t="s">
        <v>45</v>
      </c>
      <c r="AZ41" s="338" t="s">
        <v>46</v>
      </c>
      <c r="BA41" s="385">
        <v>1</v>
      </c>
      <c r="BB41" s="338" t="s">
        <v>45</v>
      </c>
      <c r="BC41" s="300">
        <v>1</v>
      </c>
      <c r="BD41" s="338" t="s">
        <v>49</v>
      </c>
      <c r="BE41" s="506"/>
    </row>
    <row r="42" spans="2:57" ht="16" x14ac:dyDescent="0.2">
      <c r="B42" s="534"/>
      <c r="C42" s="501"/>
      <c r="E42" s="504"/>
      <c r="F42" s="342"/>
      <c r="G42" s="342"/>
      <c r="H42" s="342"/>
      <c r="I42" s="342"/>
      <c r="J42" s="342"/>
      <c r="K42" s="342"/>
      <c r="L42" s="342"/>
      <c r="M42" s="342"/>
      <c r="N42" s="342"/>
      <c r="O42" s="506"/>
      <c r="S42" s="504"/>
      <c r="T42" s="342"/>
      <c r="U42" s="342"/>
      <c r="V42" s="342"/>
      <c r="W42" s="342"/>
      <c r="X42" s="342"/>
      <c r="Y42" s="342"/>
      <c r="Z42" s="342"/>
      <c r="AA42" s="342"/>
      <c r="AB42" s="342"/>
      <c r="AC42" s="506"/>
      <c r="AG42" s="504"/>
      <c r="AH42" s="342"/>
      <c r="AI42" s="342"/>
      <c r="AJ42" s="342"/>
      <c r="AK42" s="342"/>
      <c r="AL42" s="342"/>
      <c r="AM42" s="342"/>
      <c r="AN42" s="342"/>
      <c r="AO42" s="342"/>
      <c r="AP42" s="342"/>
      <c r="AQ42" s="506"/>
      <c r="AU42" s="504"/>
      <c r="AV42" s="342"/>
      <c r="AW42" s="342"/>
      <c r="AX42" s="342"/>
      <c r="AY42" s="342"/>
      <c r="AZ42" s="342"/>
      <c r="BA42" s="342"/>
      <c r="BB42" s="342"/>
      <c r="BC42" s="342"/>
      <c r="BD42" s="342"/>
      <c r="BE42" s="506"/>
    </row>
    <row r="43" spans="2:57" ht="14" thickBot="1" x14ac:dyDescent="0.2">
      <c r="B43" s="534"/>
      <c r="C43" s="502"/>
      <c r="E43" s="343"/>
      <c r="F43" s="344"/>
      <c r="G43" s="344"/>
      <c r="H43" s="344"/>
      <c r="I43" s="344"/>
      <c r="J43" s="344"/>
      <c r="K43" s="344"/>
      <c r="L43" s="344"/>
      <c r="M43" s="344"/>
      <c r="N43" s="344"/>
      <c r="O43" s="345"/>
      <c r="S43" s="343"/>
      <c r="T43" s="344"/>
      <c r="U43" s="344"/>
      <c r="V43" s="344"/>
      <c r="W43" s="344"/>
      <c r="X43" s="344"/>
      <c r="Y43" s="344"/>
      <c r="Z43" s="344"/>
      <c r="AA43" s="344"/>
      <c r="AB43" s="344"/>
      <c r="AC43" s="345"/>
      <c r="AG43" s="343"/>
      <c r="AH43" s="344"/>
      <c r="AI43" s="344"/>
      <c r="AJ43" s="344"/>
      <c r="AK43" s="344"/>
      <c r="AL43" s="344"/>
      <c r="AM43" s="344"/>
      <c r="AN43" s="344"/>
      <c r="AO43" s="344"/>
      <c r="AP43" s="344"/>
      <c r="AQ43" s="345"/>
      <c r="AU43" s="343"/>
      <c r="AV43" s="344"/>
      <c r="AW43" s="344"/>
      <c r="AX43" s="344"/>
      <c r="AY43" s="344"/>
      <c r="AZ43" s="344"/>
      <c r="BA43" s="344"/>
      <c r="BB43" s="344"/>
      <c r="BC43" s="344"/>
      <c r="BD43" s="344"/>
      <c r="BE43" s="345"/>
    </row>
    <row r="44" spans="2:57" ht="10" customHeight="1" thickTop="1" thickBot="1" x14ac:dyDescent="0.2">
      <c r="B44" s="534"/>
    </row>
    <row r="45" spans="2:57" ht="14" thickTop="1" x14ac:dyDescent="0.15">
      <c r="B45" s="534"/>
      <c r="C45" s="500" t="str">
        <f>'Calendrier 2021'!H6</f>
        <v>Mai 2021</v>
      </c>
      <c r="E45" s="334"/>
      <c r="F45" s="335"/>
      <c r="G45" s="335"/>
      <c r="H45" s="335"/>
      <c r="I45" s="335"/>
      <c r="J45" s="335"/>
      <c r="K45" s="335"/>
      <c r="L45" s="335"/>
      <c r="M45" s="335"/>
      <c r="N45" s="335"/>
      <c r="O45" s="336"/>
      <c r="S45" s="334"/>
      <c r="T45" s="335"/>
      <c r="U45" s="335"/>
      <c r="V45" s="335"/>
      <c r="W45" s="335"/>
      <c r="X45" s="335"/>
      <c r="Y45" s="335"/>
      <c r="Z45" s="335"/>
      <c r="AA45" s="335"/>
      <c r="AB45" s="335"/>
      <c r="AC45" s="336"/>
      <c r="AG45" s="334"/>
      <c r="AH45" s="335"/>
      <c r="AI45" s="335"/>
      <c r="AJ45" s="335"/>
      <c r="AK45" s="335"/>
      <c r="AL45" s="335"/>
      <c r="AM45" s="335"/>
      <c r="AN45" s="335"/>
      <c r="AO45" s="335"/>
      <c r="AP45" s="335"/>
      <c r="AQ45" s="336"/>
      <c r="AU45" s="334"/>
      <c r="AV45" s="335"/>
      <c r="AW45" s="335"/>
      <c r="AX45" s="335"/>
      <c r="AY45" s="335"/>
      <c r="AZ45" s="335"/>
      <c r="BA45" s="335"/>
      <c r="BB45" s="335"/>
      <c r="BC45" s="335"/>
      <c r="BD45" s="335"/>
      <c r="BE45" s="336"/>
    </row>
    <row r="46" spans="2:57" ht="16" x14ac:dyDescent="0.2">
      <c r="B46" s="534"/>
      <c r="C46" s="501"/>
      <c r="E46" s="503" t="s">
        <v>42</v>
      </c>
      <c r="F46" s="337"/>
      <c r="G46" s="337"/>
      <c r="H46" s="337"/>
      <c r="I46" s="337"/>
      <c r="J46" s="337"/>
      <c r="K46" s="337"/>
      <c r="L46" s="337"/>
      <c r="M46" s="337"/>
      <c r="N46" s="337"/>
      <c r="O46" s="505" t="s">
        <v>43</v>
      </c>
      <c r="S46" s="503" t="s">
        <v>42</v>
      </c>
      <c r="T46" s="337"/>
      <c r="U46" s="337"/>
      <c r="V46" s="337"/>
      <c r="W46" s="337"/>
      <c r="X46" s="337"/>
      <c r="Y46" s="337"/>
      <c r="Z46" s="337"/>
      <c r="AA46" s="337"/>
      <c r="AB46" s="337"/>
      <c r="AC46" s="505" t="s">
        <v>43</v>
      </c>
      <c r="AG46" s="503" t="s">
        <v>42</v>
      </c>
      <c r="AH46" s="337"/>
      <c r="AI46" s="337"/>
      <c r="AJ46" s="337"/>
      <c r="AK46" s="337"/>
      <c r="AL46" s="337"/>
      <c r="AM46" s="337"/>
      <c r="AN46" s="337"/>
      <c r="AO46" s="337"/>
      <c r="AP46" s="337"/>
      <c r="AQ46" s="505" t="s">
        <v>43</v>
      </c>
      <c r="AU46" s="503" t="s">
        <v>42</v>
      </c>
      <c r="AV46" s="337"/>
      <c r="AW46" s="337"/>
      <c r="AX46" s="337"/>
      <c r="AY46" s="337"/>
      <c r="AZ46" s="337"/>
      <c r="BA46" s="337"/>
      <c r="BB46" s="337"/>
      <c r="BC46" s="337"/>
      <c r="BD46" s="337"/>
      <c r="BE46" s="505" t="s">
        <v>43</v>
      </c>
    </row>
    <row r="47" spans="2:57" ht="16" x14ac:dyDescent="0.2">
      <c r="B47" s="534"/>
      <c r="C47" s="501"/>
      <c r="E47" s="504"/>
      <c r="F47" s="337"/>
      <c r="G47" s="337"/>
      <c r="H47" s="337"/>
      <c r="I47" s="337"/>
      <c r="J47" s="337"/>
      <c r="K47" s="337"/>
      <c r="L47" s="337"/>
      <c r="M47" s="337"/>
      <c r="N47" s="337"/>
      <c r="O47" s="506"/>
      <c r="S47" s="504"/>
      <c r="T47" s="337"/>
      <c r="U47" s="337"/>
      <c r="V47" s="337"/>
      <c r="W47" s="337"/>
      <c r="X47" s="337"/>
      <c r="Y47" s="337"/>
      <c r="Z47" s="337"/>
      <c r="AA47" s="337"/>
      <c r="AB47" s="337"/>
      <c r="AC47" s="506"/>
      <c r="AG47" s="504"/>
      <c r="AH47" s="337"/>
      <c r="AI47" s="337"/>
      <c r="AJ47" s="337"/>
      <c r="AK47" s="337"/>
      <c r="AL47" s="337"/>
      <c r="AM47" s="337"/>
      <c r="AN47" s="337"/>
      <c r="AO47" s="337"/>
      <c r="AP47" s="337"/>
      <c r="AQ47" s="506"/>
      <c r="AU47" s="504"/>
      <c r="AV47" s="337"/>
      <c r="AW47" s="337"/>
      <c r="AX47" s="337"/>
      <c r="AY47" s="337"/>
      <c r="AZ47" s="337"/>
      <c r="BA47" s="337"/>
      <c r="BB47" s="337"/>
      <c r="BC47" s="337"/>
      <c r="BD47" s="337"/>
      <c r="BE47" s="506"/>
    </row>
    <row r="48" spans="2:57" ht="21" x14ac:dyDescent="0.25">
      <c r="B48" s="534"/>
      <c r="C48" s="501"/>
      <c r="E48" s="504"/>
      <c r="F48" s="338" t="str">
        <f>F38</f>
        <v>Demande mensuelle</v>
      </c>
      <c r="G48" s="338" t="s">
        <v>44</v>
      </c>
      <c r="H48" s="338" t="str">
        <f>H38</f>
        <v>Achalandage mensuel</v>
      </c>
      <c r="I48" s="338" t="s">
        <v>45</v>
      </c>
      <c r="J48" s="338" t="s">
        <v>46</v>
      </c>
      <c r="K48" s="338" t="s">
        <v>47</v>
      </c>
      <c r="L48" s="338" t="s">
        <v>45</v>
      </c>
      <c r="M48" s="338" t="s">
        <v>48</v>
      </c>
      <c r="N48" s="338" t="s">
        <v>49</v>
      </c>
      <c r="O48" s="506"/>
      <c r="S48" s="504"/>
      <c r="T48" s="338" t="str">
        <f>T38</f>
        <v>Demande mensuelle</v>
      </c>
      <c r="U48" s="338" t="s">
        <v>44</v>
      </c>
      <c r="V48" s="338" t="str">
        <f>V38</f>
        <v>Achalandage mensuel</v>
      </c>
      <c r="W48" s="338" t="s">
        <v>45</v>
      </c>
      <c r="X48" s="338" t="s">
        <v>46</v>
      </c>
      <c r="Y48" s="338" t="s">
        <v>47</v>
      </c>
      <c r="Z48" s="338" t="s">
        <v>45</v>
      </c>
      <c r="AA48" s="338" t="s">
        <v>48</v>
      </c>
      <c r="AB48" s="338" t="s">
        <v>49</v>
      </c>
      <c r="AC48" s="506"/>
      <c r="AG48" s="504"/>
      <c r="AH48" s="338" t="str">
        <f>AH38</f>
        <v>Demande mensuelle</v>
      </c>
      <c r="AI48" s="338" t="s">
        <v>44</v>
      </c>
      <c r="AJ48" s="338" t="str">
        <f>AJ38</f>
        <v>Achalandage mensuel</v>
      </c>
      <c r="AK48" s="338" t="s">
        <v>45</v>
      </c>
      <c r="AL48" s="338" t="s">
        <v>46</v>
      </c>
      <c r="AM48" s="338" t="s">
        <v>47</v>
      </c>
      <c r="AN48" s="338" t="s">
        <v>45</v>
      </c>
      <c r="AO48" s="338" t="s">
        <v>48</v>
      </c>
      <c r="AP48" s="338" t="s">
        <v>49</v>
      </c>
      <c r="AQ48" s="506"/>
      <c r="AU48" s="504"/>
      <c r="AV48" s="338" t="str">
        <f>AV38</f>
        <v>Demande mensuelle</v>
      </c>
      <c r="AW48" s="338" t="s">
        <v>44</v>
      </c>
      <c r="AX48" s="338" t="str">
        <f>AX38</f>
        <v>Achalandage mensuel</v>
      </c>
      <c r="AY48" s="338" t="s">
        <v>45</v>
      </c>
      <c r="AZ48" s="338" t="s">
        <v>46</v>
      </c>
      <c r="BA48" s="338" t="s">
        <v>47</v>
      </c>
      <c r="BB48" s="338" t="s">
        <v>45</v>
      </c>
      <c r="BC48" s="338" t="s">
        <v>48</v>
      </c>
      <c r="BD48" s="338" t="s">
        <v>49</v>
      </c>
      <c r="BE48" s="506"/>
    </row>
    <row r="49" spans="2:57" ht="19" x14ac:dyDescent="0.25">
      <c r="B49" s="534"/>
      <c r="C49" s="501"/>
      <c r="E49" s="504"/>
      <c r="F49" s="339" t="s">
        <v>2</v>
      </c>
      <c r="G49" s="340"/>
      <c r="H49" s="339"/>
      <c r="I49" s="340"/>
      <c r="J49" s="340"/>
      <c r="K49" s="340"/>
      <c r="L49" s="340"/>
      <c r="M49" s="340"/>
      <c r="N49" s="340"/>
      <c r="O49" s="506"/>
      <c r="S49" s="504"/>
      <c r="T49" s="339" t="s">
        <v>2</v>
      </c>
      <c r="U49" s="340"/>
      <c r="V49" s="339"/>
      <c r="W49" s="340"/>
      <c r="X49" s="340"/>
      <c r="Y49" s="340"/>
      <c r="Z49" s="340"/>
      <c r="AA49" s="340"/>
      <c r="AB49" s="340"/>
      <c r="AC49" s="506"/>
      <c r="AG49" s="504"/>
      <c r="AH49" s="339" t="s">
        <v>2</v>
      </c>
      <c r="AI49" s="340"/>
      <c r="AJ49" s="339"/>
      <c r="AK49" s="340"/>
      <c r="AL49" s="340"/>
      <c r="AM49" s="340"/>
      <c r="AN49" s="340"/>
      <c r="AO49" s="340"/>
      <c r="AP49" s="340"/>
      <c r="AQ49" s="506"/>
      <c r="AU49" s="504"/>
      <c r="AV49" s="339" t="s">
        <v>2</v>
      </c>
      <c r="AW49" s="340"/>
      <c r="AX49" s="339"/>
      <c r="AY49" s="340"/>
      <c r="AZ49" s="340"/>
      <c r="BA49" s="340"/>
      <c r="BB49" s="340"/>
      <c r="BC49" s="340"/>
      <c r="BD49" s="340"/>
      <c r="BE49" s="506"/>
    </row>
    <row r="50" spans="2:57" ht="26" x14ac:dyDescent="0.3">
      <c r="B50" s="534"/>
      <c r="C50" s="501"/>
      <c r="E50" s="504"/>
      <c r="F50" s="341" t="s">
        <v>133</v>
      </c>
      <c r="G50" s="342"/>
      <c r="H50" s="341" t="s">
        <v>50</v>
      </c>
      <c r="I50" s="342"/>
      <c r="J50" s="342"/>
      <c r="K50" s="341" t="str">
        <f>+K48</f>
        <v>Um/A</v>
      </c>
      <c r="L50" s="342"/>
      <c r="M50" s="341" t="str">
        <f>+M48</f>
        <v>PmO</v>
      </c>
      <c r="N50" s="342"/>
      <c r="O50" s="506"/>
      <c r="S50" s="504"/>
      <c r="T50" s="341" t="s">
        <v>133</v>
      </c>
      <c r="U50" s="342"/>
      <c r="V50" s="341" t="s">
        <v>50</v>
      </c>
      <c r="W50" s="342"/>
      <c r="X50" s="342"/>
      <c r="Y50" s="341" t="str">
        <f>+Y48</f>
        <v>Um/A</v>
      </c>
      <c r="Z50" s="342"/>
      <c r="AA50" s="341" t="str">
        <f>+AA48</f>
        <v>PmO</v>
      </c>
      <c r="AB50" s="342"/>
      <c r="AC50" s="506"/>
      <c r="AG50" s="504"/>
      <c r="AH50" s="341" t="s">
        <v>133</v>
      </c>
      <c r="AI50" s="342"/>
      <c r="AJ50" s="341" t="s">
        <v>50</v>
      </c>
      <c r="AK50" s="342"/>
      <c r="AL50" s="342"/>
      <c r="AM50" s="341" t="str">
        <f>+AM48</f>
        <v>Um/A</v>
      </c>
      <c r="AN50" s="342"/>
      <c r="AO50" s="341" t="str">
        <f>+AO48</f>
        <v>PmO</v>
      </c>
      <c r="AP50" s="342"/>
      <c r="AQ50" s="506"/>
      <c r="AU50" s="504"/>
      <c r="AV50" s="341" t="s">
        <v>133</v>
      </c>
      <c r="AW50" s="342"/>
      <c r="AX50" s="341" t="s">
        <v>50</v>
      </c>
      <c r="AY50" s="342"/>
      <c r="AZ50" s="342"/>
      <c r="BA50" s="341" t="str">
        <f>+BA48</f>
        <v>Um/A</v>
      </c>
      <c r="BB50" s="342"/>
      <c r="BC50" s="341" t="str">
        <f>+BC48</f>
        <v>PmO</v>
      </c>
      <c r="BD50" s="342"/>
      <c r="BE50" s="506"/>
    </row>
    <row r="51" spans="2:57" ht="21" x14ac:dyDescent="0.25">
      <c r="B51" s="534"/>
      <c r="C51" s="501"/>
      <c r="E51" s="504"/>
      <c r="F51" s="299">
        <f>+T51+AH51+AV51</f>
        <v>3720</v>
      </c>
      <c r="G51" s="338" t="s">
        <v>44</v>
      </c>
      <c r="H51" s="165">
        <f>'% Occupation'!H19</f>
        <v>1240</v>
      </c>
      <c r="I51" s="338" t="s">
        <v>45</v>
      </c>
      <c r="J51" s="338" t="s">
        <v>46</v>
      </c>
      <c r="K51" s="386">
        <f>+Y51+AM51+BA51</f>
        <v>3</v>
      </c>
      <c r="L51" s="338" t="s">
        <v>45</v>
      </c>
      <c r="M51" s="383">
        <f>F51/H51/K51</f>
        <v>1</v>
      </c>
      <c r="N51" s="338" t="s">
        <v>49</v>
      </c>
      <c r="O51" s="506"/>
      <c r="S51" s="504"/>
      <c r="T51" s="299">
        <f>+V51*(Y51*AA51)</f>
        <v>1240</v>
      </c>
      <c r="U51" s="338" t="s">
        <v>44</v>
      </c>
      <c r="V51" s="165">
        <f>H51</f>
        <v>1240</v>
      </c>
      <c r="W51" s="338" t="s">
        <v>45</v>
      </c>
      <c r="X51" s="338" t="s">
        <v>46</v>
      </c>
      <c r="Y51" s="385">
        <v>1</v>
      </c>
      <c r="Z51" s="338" t="s">
        <v>45</v>
      </c>
      <c r="AA51" s="300">
        <v>1</v>
      </c>
      <c r="AB51" s="338" t="s">
        <v>49</v>
      </c>
      <c r="AC51" s="506"/>
      <c r="AG51" s="504"/>
      <c r="AH51" s="299">
        <f>+AJ51*(AM51*AO51)</f>
        <v>1240</v>
      </c>
      <c r="AI51" s="338" t="s">
        <v>44</v>
      </c>
      <c r="AJ51" s="165">
        <f>V51</f>
        <v>1240</v>
      </c>
      <c r="AK51" s="338" t="s">
        <v>45</v>
      </c>
      <c r="AL51" s="338" t="s">
        <v>46</v>
      </c>
      <c r="AM51" s="385">
        <v>1</v>
      </c>
      <c r="AN51" s="338" t="s">
        <v>45</v>
      </c>
      <c r="AO51" s="300">
        <v>1</v>
      </c>
      <c r="AP51" s="338" t="s">
        <v>49</v>
      </c>
      <c r="AQ51" s="506"/>
      <c r="AU51" s="504"/>
      <c r="AV51" s="299">
        <f>+AX51*(BA51*BC51)</f>
        <v>1240</v>
      </c>
      <c r="AW51" s="338" t="s">
        <v>44</v>
      </c>
      <c r="AX51" s="165">
        <f>AJ51</f>
        <v>1240</v>
      </c>
      <c r="AY51" s="338" t="s">
        <v>45</v>
      </c>
      <c r="AZ51" s="338" t="s">
        <v>46</v>
      </c>
      <c r="BA51" s="385">
        <v>1</v>
      </c>
      <c r="BB51" s="338" t="s">
        <v>45</v>
      </c>
      <c r="BC51" s="300">
        <v>1</v>
      </c>
      <c r="BD51" s="338" t="s">
        <v>49</v>
      </c>
      <c r="BE51" s="506"/>
    </row>
    <row r="52" spans="2:57" ht="16" x14ac:dyDescent="0.2">
      <c r="B52" s="534"/>
      <c r="C52" s="501"/>
      <c r="E52" s="504"/>
      <c r="F52" s="342"/>
      <c r="G52" s="342"/>
      <c r="H52" s="342"/>
      <c r="I52" s="342"/>
      <c r="J52" s="342"/>
      <c r="K52" s="342"/>
      <c r="L52" s="342"/>
      <c r="M52" s="342"/>
      <c r="N52" s="342"/>
      <c r="O52" s="506"/>
      <c r="S52" s="504"/>
      <c r="T52" s="342"/>
      <c r="U52" s="342"/>
      <c r="V52" s="342"/>
      <c r="W52" s="342"/>
      <c r="X52" s="342"/>
      <c r="Y52" s="342"/>
      <c r="Z52" s="342"/>
      <c r="AA52" s="342"/>
      <c r="AB52" s="342"/>
      <c r="AC52" s="506"/>
      <c r="AG52" s="504"/>
      <c r="AH52" s="342"/>
      <c r="AI52" s="342"/>
      <c r="AJ52" s="342"/>
      <c r="AK52" s="342"/>
      <c r="AL52" s="342"/>
      <c r="AM52" s="342"/>
      <c r="AN52" s="342"/>
      <c r="AO52" s="342"/>
      <c r="AP52" s="342"/>
      <c r="AQ52" s="506"/>
      <c r="AU52" s="504"/>
      <c r="AV52" s="342"/>
      <c r="AW52" s="342"/>
      <c r="AX52" s="342"/>
      <c r="AY52" s="342"/>
      <c r="AZ52" s="342"/>
      <c r="BA52" s="342"/>
      <c r="BB52" s="342"/>
      <c r="BC52" s="342"/>
      <c r="BD52" s="342"/>
      <c r="BE52" s="506"/>
    </row>
    <row r="53" spans="2:57" ht="14" thickBot="1" x14ac:dyDescent="0.2">
      <c r="B53" s="534"/>
      <c r="C53" s="502"/>
      <c r="E53" s="343"/>
      <c r="F53" s="344"/>
      <c r="G53" s="344"/>
      <c r="H53" s="344"/>
      <c r="I53" s="344"/>
      <c r="J53" s="344"/>
      <c r="K53" s="344"/>
      <c r="L53" s="344"/>
      <c r="M53" s="344"/>
      <c r="N53" s="344"/>
      <c r="O53" s="345"/>
      <c r="S53" s="343"/>
      <c r="T53" s="344"/>
      <c r="U53" s="344"/>
      <c r="V53" s="344"/>
      <c r="W53" s="344"/>
      <c r="X53" s="344"/>
      <c r="Y53" s="344"/>
      <c r="Z53" s="344"/>
      <c r="AA53" s="344"/>
      <c r="AB53" s="344"/>
      <c r="AC53" s="345"/>
      <c r="AG53" s="343"/>
      <c r="AH53" s="344"/>
      <c r="AI53" s="344"/>
      <c r="AJ53" s="344"/>
      <c r="AK53" s="344"/>
      <c r="AL53" s="344"/>
      <c r="AM53" s="344"/>
      <c r="AN53" s="344"/>
      <c r="AO53" s="344"/>
      <c r="AP53" s="344"/>
      <c r="AQ53" s="345"/>
      <c r="AU53" s="343"/>
      <c r="AV53" s="344"/>
      <c r="AW53" s="344"/>
      <c r="AX53" s="344"/>
      <c r="AY53" s="344"/>
      <c r="AZ53" s="344"/>
      <c r="BA53" s="344"/>
      <c r="BB53" s="344"/>
      <c r="BC53" s="344"/>
      <c r="BD53" s="344"/>
      <c r="BE53" s="345"/>
    </row>
    <row r="54" spans="2:57" ht="10" customHeight="1" thickTop="1" thickBot="1" x14ac:dyDescent="0.2">
      <c r="B54" s="534"/>
    </row>
    <row r="55" spans="2:57" ht="14" thickTop="1" x14ac:dyDescent="0.15">
      <c r="B55" s="534"/>
      <c r="C55" s="500" t="str">
        <f>'Calendrier 2021'!I6</f>
        <v>Juin 2021</v>
      </c>
      <c r="E55" s="334"/>
      <c r="F55" s="335"/>
      <c r="G55" s="335"/>
      <c r="H55" s="335"/>
      <c r="I55" s="335"/>
      <c r="J55" s="335"/>
      <c r="K55" s="335"/>
      <c r="L55" s="335"/>
      <c r="M55" s="335"/>
      <c r="N55" s="335"/>
      <c r="O55" s="336"/>
      <c r="S55" s="334"/>
      <c r="T55" s="335"/>
      <c r="U55" s="335"/>
      <c r="V55" s="335"/>
      <c r="W55" s="335"/>
      <c r="X55" s="335"/>
      <c r="Y55" s="335"/>
      <c r="Z55" s="335"/>
      <c r="AA55" s="335"/>
      <c r="AB55" s="335"/>
      <c r="AC55" s="336"/>
      <c r="AG55" s="334"/>
      <c r="AH55" s="335"/>
      <c r="AI55" s="335"/>
      <c r="AJ55" s="335"/>
      <c r="AK55" s="335"/>
      <c r="AL55" s="335"/>
      <c r="AM55" s="335"/>
      <c r="AN55" s="335"/>
      <c r="AO55" s="335"/>
      <c r="AP55" s="335"/>
      <c r="AQ55" s="336"/>
      <c r="AU55" s="334"/>
      <c r="AV55" s="335"/>
      <c r="AW55" s="335"/>
      <c r="AX55" s="335"/>
      <c r="AY55" s="335"/>
      <c r="AZ55" s="335"/>
      <c r="BA55" s="335"/>
      <c r="BB55" s="335"/>
      <c r="BC55" s="335"/>
      <c r="BD55" s="335"/>
      <c r="BE55" s="336"/>
    </row>
    <row r="56" spans="2:57" ht="16" x14ac:dyDescent="0.2">
      <c r="B56" s="534"/>
      <c r="C56" s="501"/>
      <c r="E56" s="503" t="s">
        <v>42</v>
      </c>
      <c r="F56" s="337"/>
      <c r="G56" s="337"/>
      <c r="H56" s="337"/>
      <c r="I56" s="337"/>
      <c r="J56" s="337"/>
      <c r="K56" s="337"/>
      <c r="L56" s="337"/>
      <c r="M56" s="337"/>
      <c r="N56" s="337"/>
      <c r="O56" s="505" t="s">
        <v>43</v>
      </c>
      <c r="S56" s="503" t="s">
        <v>42</v>
      </c>
      <c r="T56" s="337"/>
      <c r="U56" s="337"/>
      <c r="V56" s="337"/>
      <c r="W56" s="337"/>
      <c r="X56" s="337"/>
      <c r="Y56" s="337"/>
      <c r="Z56" s="337"/>
      <c r="AA56" s="337"/>
      <c r="AB56" s="337"/>
      <c r="AC56" s="505" t="s">
        <v>43</v>
      </c>
      <c r="AG56" s="503" t="s">
        <v>42</v>
      </c>
      <c r="AH56" s="337"/>
      <c r="AI56" s="337"/>
      <c r="AJ56" s="337"/>
      <c r="AK56" s="337"/>
      <c r="AL56" s="337"/>
      <c r="AM56" s="337"/>
      <c r="AN56" s="337"/>
      <c r="AO56" s="337"/>
      <c r="AP56" s="337"/>
      <c r="AQ56" s="505" t="s">
        <v>43</v>
      </c>
      <c r="AU56" s="503" t="s">
        <v>42</v>
      </c>
      <c r="AV56" s="337"/>
      <c r="AW56" s="337"/>
      <c r="AX56" s="337"/>
      <c r="AY56" s="337"/>
      <c r="AZ56" s="337"/>
      <c r="BA56" s="337"/>
      <c r="BB56" s="337"/>
      <c r="BC56" s="337"/>
      <c r="BD56" s="337"/>
      <c r="BE56" s="505" t="s">
        <v>43</v>
      </c>
    </row>
    <row r="57" spans="2:57" ht="16" x14ac:dyDescent="0.2">
      <c r="B57" s="534"/>
      <c r="C57" s="501"/>
      <c r="E57" s="504"/>
      <c r="F57" s="337"/>
      <c r="G57" s="337"/>
      <c r="H57" s="337"/>
      <c r="I57" s="337"/>
      <c r="J57" s="337"/>
      <c r="K57" s="337"/>
      <c r="L57" s="337"/>
      <c r="M57" s="337"/>
      <c r="N57" s="337"/>
      <c r="O57" s="506"/>
      <c r="S57" s="504"/>
      <c r="T57" s="337"/>
      <c r="U57" s="337"/>
      <c r="V57" s="337"/>
      <c r="W57" s="337"/>
      <c r="X57" s="337"/>
      <c r="Y57" s="337"/>
      <c r="Z57" s="337"/>
      <c r="AA57" s="337"/>
      <c r="AB57" s="337"/>
      <c r="AC57" s="506"/>
      <c r="AG57" s="504"/>
      <c r="AH57" s="337"/>
      <c r="AI57" s="337"/>
      <c r="AJ57" s="337"/>
      <c r="AK57" s="337"/>
      <c r="AL57" s="337"/>
      <c r="AM57" s="337"/>
      <c r="AN57" s="337"/>
      <c r="AO57" s="337"/>
      <c r="AP57" s="337"/>
      <c r="AQ57" s="506"/>
      <c r="AU57" s="504"/>
      <c r="AV57" s="337"/>
      <c r="AW57" s="337"/>
      <c r="AX57" s="337"/>
      <c r="AY57" s="337"/>
      <c r="AZ57" s="337"/>
      <c r="BA57" s="337"/>
      <c r="BB57" s="337"/>
      <c r="BC57" s="337"/>
      <c r="BD57" s="337"/>
      <c r="BE57" s="506"/>
    </row>
    <row r="58" spans="2:57" ht="21" x14ac:dyDescent="0.25">
      <c r="B58" s="534"/>
      <c r="C58" s="501"/>
      <c r="E58" s="504"/>
      <c r="F58" s="338" t="str">
        <f>F48</f>
        <v>Demande mensuelle</v>
      </c>
      <c r="G58" s="338" t="s">
        <v>44</v>
      </c>
      <c r="H58" s="338" t="str">
        <f>H48</f>
        <v>Achalandage mensuel</v>
      </c>
      <c r="I58" s="338" t="s">
        <v>45</v>
      </c>
      <c r="J58" s="338" t="s">
        <v>46</v>
      </c>
      <c r="K58" s="338" t="s">
        <v>47</v>
      </c>
      <c r="L58" s="338" t="s">
        <v>45</v>
      </c>
      <c r="M58" s="338" t="s">
        <v>48</v>
      </c>
      <c r="N58" s="338" t="s">
        <v>49</v>
      </c>
      <c r="O58" s="506"/>
      <c r="S58" s="504"/>
      <c r="T58" s="338" t="str">
        <f>T48</f>
        <v>Demande mensuelle</v>
      </c>
      <c r="U58" s="338" t="s">
        <v>44</v>
      </c>
      <c r="V58" s="338" t="str">
        <f>V48</f>
        <v>Achalandage mensuel</v>
      </c>
      <c r="W58" s="338" t="s">
        <v>45</v>
      </c>
      <c r="X58" s="338" t="s">
        <v>46</v>
      </c>
      <c r="Y58" s="338" t="s">
        <v>47</v>
      </c>
      <c r="Z58" s="338" t="s">
        <v>45</v>
      </c>
      <c r="AA58" s="338" t="s">
        <v>48</v>
      </c>
      <c r="AB58" s="338" t="s">
        <v>49</v>
      </c>
      <c r="AC58" s="506"/>
      <c r="AG58" s="504"/>
      <c r="AH58" s="338" t="str">
        <f>AH48</f>
        <v>Demande mensuelle</v>
      </c>
      <c r="AI58" s="338" t="s">
        <v>44</v>
      </c>
      <c r="AJ58" s="338" t="str">
        <f>AJ48</f>
        <v>Achalandage mensuel</v>
      </c>
      <c r="AK58" s="338" t="s">
        <v>45</v>
      </c>
      <c r="AL58" s="338" t="s">
        <v>46</v>
      </c>
      <c r="AM58" s="338" t="s">
        <v>47</v>
      </c>
      <c r="AN58" s="338" t="s">
        <v>45</v>
      </c>
      <c r="AO58" s="338" t="s">
        <v>48</v>
      </c>
      <c r="AP58" s="338" t="s">
        <v>49</v>
      </c>
      <c r="AQ58" s="506"/>
      <c r="AU58" s="504"/>
      <c r="AV58" s="338" t="str">
        <f>AV48</f>
        <v>Demande mensuelle</v>
      </c>
      <c r="AW58" s="338" t="s">
        <v>44</v>
      </c>
      <c r="AX58" s="338" t="str">
        <f>AX48</f>
        <v>Achalandage mensuel</v>
      </c>
      <c r="AY58" s="338" t="s">
        <v>45</v>
      </c>
      <c r="AZ58" s="338" t="s">
        <v>46</v>
      </c>
      <c r="BA58" s="338" t="s">
        <v>47</v>
      </c>
      <c r="BB58" s="338" t="s">
        <v>45</v>
      </c>
      <c r="BC58" s="338" t="s">
        <v>48</v>
      </c>
      <c r="BD58" s="338" t="s">
        <v>49</v>
      </c>
      <c r="BE58" s="506"/>
    </row>
    <row r="59" spans="2:57" ht="19" x14ac:dyDescent="0.25">
      <c r="B59" s="534"/>
      <c r="C59" s="501"/>
      <c r="E59" s="504"/>
      <c r="F59" s="339" t="s">
        <v>2</v>
      </c>
      <c r="G59" s="340"/>
      <c r="H59" s="339"/>
      <c r="I59" s="340"/>
      <c r="J59" s="340"/>
      <c r="K59" s="340"/>
      <c r="L59" s="340"/>
      <c r="M59" s="340"/>
      <c r="N59" s="340"/>
      <c r="O59" s="506"/>
      <c r="S59" s="504"/>
      <c r="T59" s="339" t="s">
        <v>2</v>
      </c>
      <c r="U59" s="340"/>
      <c r="V59" s="339"/>
      <c r="W59" s="340"/>
      <c r="X59" s="340"/>
      <c r="Y59" s="340"/>
      <c r="Z59" s="340"/>
      <c r="AA59" s="340"/>
      <c r="AB59" s="340"/>
      <c r="AC59" s="506"/>
      <c r="AG59" s="504"/>
      <c r="AH59" s="339" t="s">
        <v>2</v>
      </c>
      <c r="AI59" s="340"/>
      <c r="AJ59" s="339"/>
      <c r="AK59" s="340"/>
      <c r="AL59" s="340"/>
      <c r="AM59" s="340"/>
      <c r="AN59" s="340"/>
      <c r="AO59" s="340"/>
      <c r="AP59" s="340"/>
      <c r="AQ59" s="506"/>
      <c r="AU59" s="504"/>
      <c r="AV59" s="339" t="s">
        <v>2</v>
      </c>
      <c r="AW59" s="340"/>
      <c r="AX59" s="339"/>
      <c r="AY59" s="340"/>
      <c r="AZ59" s="340"/>
      <c r="BA59" s="340"/>
      <c r="BB59" s="340"/>
      <c r="BC59" s="340"/>
      <c r="BD59" s="340"/>
      <c r="BE59" s="506"/>
    </row>
    <row r="60" spans="2:57" ht="26" x14ac:dyDescent="0.3">
      <c r="B60" s="534"/>
      <c r="C60" s="501"/>
      <c r="E60" s="504"/>
      <c r="F60" s="341" t="s">
        <v>133</v>
      </c>
      <c r="G60" s="342"/>
      <c r="H60" s="341" t="s">
        <v>50</v>
      </c>
      <c r="I60" s="342"/>
      <c r="J60" s="342"/>
      <c r="K60" s="341" t="str">
        <f>+K58</f>
        <v>Um/A</v>
      </c>
      <c r="L60" s="342"/>
      <c r="M60" s="341" t="str">
        <f>+M58</f>
        <v>PmO</v>
      </c>
      <c r="N60" s="342"/>
      <c r="O60" s="506"/>
      <c r="S60" s="504"/>
      <c r="T60" s="341" t="s">
        <v>133</v>
      </c>
      <c r="U60" s="342"/>
      <c r="V60" s="341" t="s">
        <v>50</v>
      </c>
      <c r="W60" s="342"/>
      <c r="X60" s="342"/>
      <c r="Y60" s="341" t="str">
        <f>+Y58</f>
        <v>Um/A</v>
      </c>
      <c r="Z60" s="342"/>
      <c r="AA60" s="341" t="str">
        <f>+AA58</f>
        <v>PmO</v>
      </c>
      <c r="AB60" s="342"/>
      <c r="AC60" s="506"/>
      <c r="AG60" s="504"/>
      <c r="AH60" s="341" t="s">
        <v>133</v>
      </c>
      <c r="AI60" s="342"/>
      <c r="AJ60" s="341" t="s">
        <v>50</v>
      </c>
      <c r="AK60" s="342"/>
      <c r="AL60" s="342"/>
      <c r="AM60" s="341" t="str">
        <f>+AM58</f>
        <v>Um/A</v>
      </c>
      <c r="AN60" s="342"/>
      <c r="AO60" s="341" t="str">
        <f>+AO58</f>
        <v>PmO</v>
      </c>
      <c r="AP60" s="342"/>
      <c r="AQ60" s="506"/>
      <c r="AU60" s="504"/>
      <c r="AV60" s="341" t="s">
        <v>133</v>
      </c>
      <c r="AW60" s="342"/>
      <c r="AX60" s="341" t="s">
        <v>50</v>
      </c>
      <c r="AY60" s="342"/>
      <c r="AZ60" s="342"/>
      <c r="BA60" s="341" t="str">
        <f>+BA58</f>
        <v>Um/A</v>
      </c>
      <c r="BB60" s="342"/>
      <c r="BC60" s="341" t="str">
        <f>+BC58</f>
        <v>PmO</v>
      </c>
      <c r="BD60" s="342"/>
      <c r="BE60" s="506"/>
    </row>
    <row r="61" spans="2:57" ht="21" x14ac:dyDescent="0.25">
      <c r="B61" s="534"/>
      <c r="C61" s="501"/>
      <c r="E61" s="504"/>
      <c r="F61" s="299">
        <f>+T61+AH61+AV61</f>
        <v>3600</v>
      </c>
      <c r="G61" s="338" t="s">
        <v>44</v>
      </c>
      <c r="H61" s="165">
        <f>'% Occupation'!I19</f>
        <v>1200</v>
      </c>
      <c r="I61" s="338" t="s">
        <v>45</v>
      </c>
      <c r="J61" s="338" t="s">
        <v>46</v>
      </c>
      <c r="K61" s="386">
        <f>+Y61+AM61+BA61</f>
        <v>3</v>
      </c>
      <c r="L61" s="338" t="s">
        <v>45</v>
      </c>
      <c r="M61" s="383">
        <f>F61/H61/K61</f>
        <v>1</v>
      </c>
      <c r="N61" s="338" t="s">
        <v>49</v>
      </c>
      <c r="O61" s="506"/>
      <c r="S61" s="504"/>
      <c r="T61" s="299">
        <f>+V61*(Y61*AA61)</f>
        <v>1200</v>
      </c>
      <c r="U61" s="338" t="s">
        <v>44</v>
      </c>
      <c r="V61" s="165">
        <f>H61</f>
        <v>1200</v>
      </c>
      <c r="W61" s="338" t="s">
        <v>45</v>
      </c>
      <c r="X61" s="338" t="s">
        <v>46</v>
      </c>
      <c r="Y61" s="385">
        <v>1</v>
      </c>
      <c r="Z61" s="338" t="s">
        <v>45</v>
      </c>
      <c r="AA61" s="300">
        <v>1</v>
      </c>
      <c r="AB61" s="338" t="s">
        <v>49</v>
      </c>
      <c r="AC61" s="506"/>
      <c r="AG61" s="504"/>
      <c r="AH61" s="299">
        <f>+AJ61*(AM61*AO61)</f>
        <v>1200</v>
      </c>
      <c r="AI61" s="338" t="s">
        <v>44</v>
      </c>
      <c r="AJ61" s="165">
        <f>V61</f>
        <v>1200</v>
      </c>
      <c r="AK61" s="338" t="s">
        <v>45</v>
      </c>
      <c r="AL61" s="338" t="s">
        <v>46</v>
      </c>
      <c r="AM61" s="385">
        <v>1</v>
      </c>
      <c r="AN61" s="338" t="s">
        <v>45</v>
      </c>
      <c r="AO61" s="300">
        <v>1</v>
      </c>
      <c r="AP61" s="338" t="s">
        <v>49</v>
      </c>
      <c r="AQ61" s="506"/>
      <c r="AU61" s="504"/>
      <c r="AV61" s="299">
        <f>+AX61*(BA61*BC61)</f>
        <v>1200</v>
      </c>
      <c r="AW61" s="338" t="s">
        <v>44</v>
      </c>
      <c r="AX61" s="165">
        <f>AJ61</f>
        <v>1200</v>
      </c>
      <c r="AY61" s="338" t="s">
        <v>45</v>
      </c>
      <c r="AZ61" s="338" t="s">
        <v>46</v>
      </c>
      <c r="BA61" s="385">
        <v>1</v>
      </c>
      <c r="BB61" s="338" t="s">
        <v>45</v>
      </c>
      <c r="BC61" s="300">
        <v>1</v>
      </c>
      <c r="BD61" s="338" t="s">
        <v>49</v>
      </c>
      <c r="BE61" s="506"/>
    </row>
    <row r="62" spans="2:57" ht="16" x14ac:dyDescent="0.2">
      <c r="B62" s="534"/>
      <c r="C62" s="501"/>
      <c r="E62" s="504"/>
      <c r="F62" s="342"/>
      <c r="G62" s="342"/>
      <c r="H62" s="342"/>
      <c r="I62" s="342"/>
      <c r="J62" s="342"/>
      <c r="K62" s="342"/>
      <c r="L62" s="342"/>
      <c r="M62" s="342"/>
      <c r="N62" s="342"/>
      <c r="O62" s="506"/>
      <c r="S62" s="504"/>
      <c r="T62" s="342"/>
      <c r="U62" s="342"/>
      <c r="V62" s="342"/>
      <c r="W62" s="342"/>
      <c r="X62" s="342"/>
      <c r="Y62" s="342"/>
      <c r="Z62" s="342"/>
      <c r="AA62" s="342"/>
      <c r="AB62" s="342"/>
      <c r="AC62" s="506"/>
      <c r="AG62" s="504"/>
      <c r="AH62" s="342"/>
      <c r="AI62" s="342"/>
      <c r="AJ62" s="342"/>
      <c r="AK62" s="342"/>
      <c r="AL62" s="342"/>
      <c r="AM62" s="342"/>
      <c r="AN62" s="342"/>
      <c r="AO62" s="342"/>
      <c r="AP62" s="342"/>
      <c r="AQ62" s="506"/>
      <c r="AU62" s="504"/>
      <c r="AV62" s="342"/>
      <c r="AW62" s="342"/>
      <c r="AX62" s="342"/>
      <c r="AY62" s="342"/>
      <c r="AZ62" s="342"/>
      <c r="BA62" s="342"/>
      <c r="BB62" s="342"/>
      <c r="BC62" s="342"/>
      <c r="BD62" s="342"/>
      <c r="BE62" s="506"/>
    </row>
    <row r="63" spans="2:57" ht="14" thickBot="1" x14ac:dyDescent="0.2">
      <c r="B63" s="534"/>
      <c r="C63" s="502"/>
      <c r="E63" s="343"/>
      <c r="F63" s="344"/>
      <c r="G63" s="344"/>
      <c r="H63" s="344"/>
      <c r="I63" s="344"/>
      <c r="J63" s="344"/>
      <c r="K63" s="344"/>
      <c r="L63" s="344"/>
      <c r="M63" s="344"/>
      <c r="N63" s="344"/>
      <c r="O63" s="345"/>
      <c r="S63" s="343"/>
      <c r="T63" s="344"/>
      <c r="U63" s="344"/>
      <c r="V63" s="344"/>
      <c r="W63" s="344"/>
      <c r="X63" s="344"/>
      <c r="Y63" s="344"/>
      <c r="Z63" s="344"/>
      <c r="AA63" s="344"/>
      <c r="AB63" s="344"/>
      <c r="AC63" s="345"/>
      <c r="AG63" s="343"/>
      <c r="AH63" s="344"/>
      <c r="AI63" s="344"/>
      <c r="AJ63" s="344"/>
      <c r="AK63" s="344"/>
      <c r="AL63" s="344"/>
      <c r="AM63" s="344"/>
      <c r="AN63" s="344"/>
      <c r="AO63" s="344"/>
      <c r="AP63" s="344"/>
      <c r="AQ63" s="345"/>
      <c r="AU63" s="343"/>
      <c r="AV63" s="344"/>
      <c r="AW63" s="344"/>
      <c r="AX63" s="344"/>
      <c r="AY63" s="344"/>
      <c r="AZ63" s="344"/>
      <c r="BA63" s="344"/>
      <c r="BB63" s="344"/>
      <c r="BC63" s="344"/>
      <c r="BD63" s="344"/>
      <c r="BE63" s="345"/>
    </row>
    <row r="64" spans="2:57" ht="10" customHeight="1" thickTop="1" thickBot="1" x14ac:dyDescent="0.2"/>
    <row r="65" spans="2:57" ht="14" thickTop="1" x14ac:dyDescent="0.15">
      <c r="B65" s="534">
        <v>3</v>
      </c>
      <c r="C65" s="518" t="str">
        <f>'Calendrier 2021'!J6</f>
        <v>Juillet 2021</v>
      </c>
      <c r="E65" s="346"/>
      <c r="F65" s="347"/>
      <c r="G65" s="347"/>
      <c r="H65" s="347"/>
      <c r="I65" s="347"/>
      <c r="J65" s="347"/>
      <c r="K65" s="347"/>
      <c r="L65" s="347"/>
      <c r="M65" s="347"/>
      <c r="N65" s="347"/>
      <c r="O65" s="348"/>
      <c r="S65" s="346"/>
      <c r="T65" s="347"/>
      <c r="U65" s="347"/>
      <c r="V65" s="347"/>
      <c r="W65" s="347"/>
      <c r="X65" s="347"/>
      <c r="Y65" s="347"/>
      <c r="Z65" s="347"/>
      <c r="AA65" s="347"/>
      <c r="AB65" s="347"/>
      <c r="AC65" s="348"/>
      <c r="AG65" s="346"/>
      <c r="AH65" s="347"/>
      <c r="AI65" s="347"/>
      <c r="AJ65" s="347"/>
      <c r="AK65" s="347"/>
      <c r="AL65" s="347"/>
      <c r="AM65" s="347"/>
      <c r="AN65" s="347"/>
      <c r="AO65" s="347"/>
      <c r="AP65" s="347"/>
      <c r="AQ65" s="348"/>
      <c r="AU65" s="346"/>
      <c r="AV65" s="347"/>
      <c r="AW65" s="347"/>
      <c r="AX65" s="347"/>
      <c r="AY65" s="347"/>
      <c r="AZ65" s="347"/>
      <c r="BA65" s="347"/>
      <c r="BB65" s="347"/>
      <c r="BC65" s="347"/>
      <c r="BD65" s="347"/>
      <c r="BE65" s="348"/>
    </row>
    <row r="66" spans="2:57" ht="16" x14ac:dyDescent="0.2">
      <c r="B66" s="534"/>
      <c r="C66" s="519"/>
      <c r="E66" s="514" t="s">
        <v>42</v>
      </c>
      <c r="F66" s="349"/>
      <c r="G66" s="349"/>
      <c r="H66" s="349"/>
      <c r="I66" s="349"/>
      <c r="J66" s="349"/>
      <c r="K66" s="349"/>
      <c r="L66" s="349"/>
      <c r="M66" s="349"/>
      <c r="N66" s="349"/>
      <c r="O66" s="516" t="s">
        <v>43</v>
      </c>
      <c r="S66" s="514" t="s">
        <v>42</v>
      </c>
      <c r="T66" s="349"/>
      <c r="U66" s="349"/>
      <c r="V66" s="349"/>
      <c r="W66" s="349"/>
      <c r="X66" s="349"/>
      <c r="Y66" s="349"/>
      <c r="Z66" s="349"/>
      <c r="AA66" s="349"/>
      <c r="AB66" s="349"/>
      <c r="AC66" s="516" t="s">
        <v>43</v>
      </c>
      <c r="AG66" s="514" t="s">
        <v>42</v>
      </c>
      <c r="AH66" s="349"/>
      <c r="AI66" s="349"/>
      <c r="AJ66" s="349"/>
      <c r="AK66" s="349"/>
      <c r="AL66" s="349"/>
      <c r="AM66" s="349"/>
      <c r="AN66" s="349"/>
      <c r="AO66" s="349"/>
      <c r="AP66" s="349"/>
      <c r="AQ66" s="516" t="s">
        <v>43</v>
      </c>
      <c r="AU66" s="514" t="s">
        <v>42</v>
      </c>
      <c r="AV66" s="349"/>
      <c r="AW66" s="349"/>
      <c r="AX66" s="349"/>
      <c r="AY66" s="349"/>
      <c r="AZ66" s="349"/>
      <c r="BA66" s="349"/>
      <c r="BB66" s="349"/>
      <c r="BC66" s="349"/>
      <c r="BD66" s="349"/>
      <c r="BE66" s="516" t="s">
        <v>43</v>
      </c>
    </row>
    <row r="67" spans="2:57" ht="16" x14ac:dyDescent="0.2">
      <c r="B67" s="534"/>
      <c r="C67" s="519"/>
      <c r="E67" s="515"/>
      <c r="F67" s="349"/>
      <c r="G67" s="349"/>
      <c r="H67" s="349"/>
      <c r="I67" s="349"/>
      <c r="J67" s="349"/>
      <c r="K67" s="349"/>
      <c r="L67" s="349"/>
      <c r="M67" s="349"/>
      <c r="N67" s="349"/>
      <c r="O67" s="517"/>
      <c r="S67" s="515"/>
      <c r="T67" s="349"/>
      <c r="U67" s="349"/>
      <c r="V67" s="349"/>
      <c r="W67" s="349"/>
      <c r="X67" s="349"/>
      <c r="Y67" s="349"/>
      <c r="Z67" s="349"/>
      <c r="AA67" s="349"/>
      <c r="AB67" s="349"/>
      <c r="AC67" s="517"/>
      <c r="AG67" s="515"/>
      <c r="AH67" s="349"/>
      <c r="AI67" s="349"/>
      <c r="AJ67" s="349"/>
      <c r="AK67" s="349"/>
      <c r="AL67" s="349"/>
      <c r="AM67" s="349"/>
      <c r="AN67" s="349"/>
      <c r="AO67" s="349"/>
      <c r="AP67" s="349"/>
      <c r="AQ67" s="517"/>
      <c r="AU67" s="515"/>
      <c r="AV67" s="349"/>
      <c r="AW67" s="349"/>
      <c r="AX67" s="349"/>
      <c r="AY67" s="349"/>
      <c r="AZ67" s="349"/>
      <c r="BA67" s="349"/>
      <c r="BB67" s="349"/>
      <c r="BC67" s="349"/>
      <c r="BD67" s="349"/>
      <c r="BE67" s="517"/>
    </row>
    <row r="68" spans="2:57" ht="21" x14ac:dyDescent="0.25">
      <c r="B68" s="534"/>
      <c r="C68" s="519"/>
      <c r="E68" s="515"/>
      <c r="F68" s="350" t="str">
        <f>F58</f>
        <v>Demande mensuelle</v>
      </c>
      <c r="G68" s="350" t="s">
        <v>44</v>
      </c>
      <c r="H68" s="350" t="str">
        <f>H58</f>
        <v>Achalandage mensuel</v>
      </c>
      <c r="I68" s="350" t="s">
        <v>45</v>
      </c>
      <c r="J68" s="350" t="s">
        <v>46</v>
      </c>
      <c r="K68" s="350" t="s">
        <v>47</v>
      </c>
      <c r="L68" s="350" t="s">
        <v>45</v>
      </c>
      <c r="M68" s="350" t="s">
        <v>48</v>
      </c>
      <c r="N68" s="350" t="s">
        <v>49</v>
      </c>
      <c r="O68" s="517"/>
      <c r="S68" s="515"/>
      <c r="T68" s="350" t="str">
        <f>T58</f>
        <v>Demande mensuelle</v>
      </c>
      <c r="U68" s="350" t="s">
        <v>44</v>
      </c>
      <c r="V68" s="350" t="str">
        <f>V58</f>
        <v>Achalandage mensuel</v>
      </c>
      <c r="W68" s="350" t="s">
        <v>45</v>
      </c>
      <c r="X68" s="350" t="s">
        <v>46</v>
      </c>
      <c r="Y68" s="350" t="s">
        <v>47</v>
      </c>
      <c r="Z68" s="350" t="s">
        <v>45</v>
      </c>
      <c r="AA68" s="350" t="s">
        <v>48</v>
      </c>
      <c r="AB68" s="350" t="s">
        <v>49</v>
      </c>
      <c r="AC68" s="517"/>
      <c r="AG68" s="515"/>
      <c r="AH68" s="350" t="str">
        <f>AH58</f>
        <v>Demande mensuelle</v>
      </c>
      <c r="AI68" s="350" t="s">
        <v>44</v>
      </c>
      <c r="AJ68" s="350" t="str">
        <f>AJ58</f>
        <v>Achalandage mensuel</v>
      </c>
      <c r="AK68" s="350" t="s">
        <v>45</v>
      </c>
      <c r="AL68" s="350" t="s">
        <v>46</v>
      </c>
      <c r="AM68" s="350" t="s">
        <v>47</v>
      </c>
      <c r="AN68" s="350" t="s">
        <v>45</v>
      </c>
      <c r="AO68" s="350" t="s">
        <v>48</v>
      </c>
      <c r="AP68" s="350" t="s">
        <v>49</v>
      </c>
      <c r="AQ68" s="517"/>
      <c r="AU68" s="515"/>
      <c r="AV68" s="350" t="str">
        <f>AV58</f>
        <v>Demande mensuelle</v>
      </c>
      <c r="AW68" s="350" t="s">
        <v>44</v>
      </c>
      <c r="AX68" s="350" t="str">
        <f>AX58</f>
        <v>Achalandage mensuel</v>
      </c>
      <c r="AY68" s="350" t="s">
        <v>45</v>
      </c>
      <c r="AZ68" s="350" t="s">
        <v>46</v>
      </c>
      <c r="BA68" s="350" t="s">
        <v>47</v>
      </c>
      <c r="BB68" s="350" t="s">
        <v>45</v>
      </c>
      <c r="BC68" s="350" t="s">
        <v>48</v>
      </c>
      <c r="BD68" s="350" t="s">
        <v>49</v>
      </c>
      <c r="BE68" s="517"/>
    </row>
    <row r="69" spans="2:57" ht="19" x14ac:dyDescent="0.25">
      <c r="B69" s="534"/>
      <c r="C69" s="519"/>
      <c r="E69" s="515"/>
      <c r="F69" s="351" t="s">
        <v>2</v>
      </c>
      <c r="G69" s="352"/>
      <c r="H69" s="351"/>
      <c r="I69" s="352"/>
      <c r="J69" s="352"/>
      <c r="K69" s="352"/>
      <c r="L69" s="352"/>
      <c r="M69" s="352"/>
      <c r="N69" s="352"/>
      <c r="O69" s="517"/>
      <c r="S69" s="515"/>
      <c r="T69" s="351" t="s">
        <v>2</v>
      </c>
      <c r="U69" s="352"/>
      <c r="V69" s="351"/>
      <c r="W69" s="352"/>
      <c r="X69" s="352"/>
      <c r="Y69" s="352"/>
      <c r="Z69" s="352"/>
      <c r="AA69" s="352"/>
      <c r="AB69" s="352"/>
      <c r="AC69" s="517"/>
      <c r="AG69" s="515"/>
      <c r="AH69" s="351" t="s">
        <v>2</v>
      </c>
      <c r="AI69" s="352"/>
      <c r="AJ69" s="351"/>
      <c r="AK69" s="352"/>
      <c r="AL69" s="352"/>
      <c r="AM69" s="352"/>
      <c r="AN69" s="352"/>
      <c r="AO69" s="352"/>
      <c r="AP69" s="352"/>
      <c r="AQ69" s="517"/>
      <c r="AU69" s="515"/>
      <c r="AV69" s="351" t="s">
        <v>2</v>
      </c>
      <c r="AW69" s="352"/>
      <c r="AX69" s="351"/>
      <c r="AY69" s="352"/>
      <c r="AZ69" s="352"/>
      <c r="BA69" s="352"/>
      <c r="BB69" s="352"/>
      <c r="BC69" s="352"/>
      <c r="BD69" s="352"/>
      <c r="BE69" s="517"/>
    </row>
    <row r="70" spans="2:57" ht="26" x14ac:dyDescent="0.3">
      <c r="B70" s="534"/>
      <c r="C70" s="519"/>
      <c r="E70" s="515"/>
      <c r="F70" s="353" t="s">
        <v>133</v>
      </c>
      <c r="G70" s="354"/>
      <c r="H70" s="353" t="s">
        <v>50</v>
      </c>
      <c r="I70" s="354"/>
      <c r="J70" s="354"/>
      <c r="K70" s="353" t="str">
        <f>+K68</f>
        <v>Um/A</v>
      </c>
      <c r="L70" s="354"/>
      <c r="M70" s="353" t="str">
        <f>+M68</f>
        <v>PmO</v>
      </c>
      <c r="N70" s="354"/>
      <c r="O70" s="517"/>
      <c r="S70" s="515"/>
      <c r="T70" s="353" t="s">
        <v>133</v>
      </c>
      <c r="U70" s="354"/>
      <c r="V70" s="353" t="s">
        <v>50</v>
      </c>
      <c r="W70" s="354"/>
      <c r="X70" s="354"/>
      <c r="Y70" s="353" t="str">
        <f>+Y68</f>
        <v>Um/A</v>
      </c>
      <c r="Z70" s="354"/>
      <c r="AA70" s="353" t="str">
        <f>+AA68</f>
        <v>PmO</v>
      </c>
      <c r="AB70" s="354"/>
      <c r="AC70" s="517"/>
      <c r="AG70" s="515"/>
      <c r="AH70" s="353" t="s">
        <v>133</v>
      </c>
      <c r="AI70" s="354"/>
      <c r="AJ70" s="353" t="s">
        <v>50</v>
      </c>
      <c r="AK70" s="354"/>
      <c r="AL70" s="354"/>
      <c r="AM70" s="353" t="str">
        <f>+AM68</f>
        <v>Um/A</v>
      </c>
      <c r="AN70" s="354"/>
      <c r="AO70" s="353" t="str">
        <f>+AO68</f>
        <v>PmO</v>
      </c>
      <c r="AP70" s="354"/>
      <c r="AQ70" s="517"/>
      <c r="AU70" s="515"/>
      <c r="AV70" s="353" t="s">
        <v>133</v>
      </c>
      <c r="AW70" s="354"/>
      <c r="AX70" s="353" t="s">
        <v>50</v>
      </c>
      <c r="AY70" s="354"/>
      <c r="AZ70" s="354"/>
      <c r="BA70" s="353" t="str">
        <f>+BA68</f>
        <v>Um/A</v>
      </c>
      <c r="BB70" s="354"/>
      <c r="BC70" s="353" t="str">
        <f>+BC68</f>
        <v>PmO</v>
      </c>
      <c r="BD70" s="354"/>
      <c r="BE70" s="517"/>
    </row>
    <row r="71" spans="2:57" ht="21" x14ac:dyDescent="0.25">
      <c r="B71" s="534"/>
      <c r="C71" s="519"/>
      <c r="E71" s="515"/>
      <c r="F71" s="299">
        <f>+T71+AH71+AV71</f>
        <v>6975</v>
      </c>
      <c r="G71" s="350" t="s">
        <v>44</v>
      </c>
      <c r="H71" s="165">
        <f>'% Occupation'!J19</f>
        <v>2325</v>
      </c>
      <c r="I71" s="350" t="s">
        <v>45</v>
      </c>
      <c r="J71" s="350" t="s">
        <v>46</v>
      </c>
      <c r="K71" s="386">
        <f>+Y71+AM71+BA71</f>
        <v>3</v>
      </c>
      <c r="L71" s="350" t="s">
        <v>45</v>
      </c>
      <c r="M71" s="383">
        <f>F71/H71/K71</f>
        <v>1</v>
      </c>
      <c r="N71" s="350" t="s">
        <v>49</v>
      </c>
      <c r="O71" s="517"/>
      <c r="S71" s="515"/>
      <c r="T71" s="299">
        <f>+V71*(Y71*AA71)</f>
        <v>2325</v>
      </c>
      <c r="U71" s="350" t="s">
        <v>44</v>
      </c>
      <c r="V71" s="165">
        <f>H71</f>
        <v>2325</v>
      </c>
      <c r="W71" s="350" t="s">
        <v>45</v>
      </c>
      <c r="X71" s="350" t="s">
        <v>46</v>
      </c>
      <c r="Y71" s="385">
        <v>1</v>
      </c>
      <c r="Z71" s="350" t="s">
        <v>45</v>
      </c>
      <c r="AA71" s="300">
        <v>1</v>
      </c>
      <c r="AB71" s="350" t="s">
        <v>49</v>
      </c>
      <c r="AC71" s="517"/>
      <c r="AG71" s="515"/>
      <c r="AH71" s="299">
        <f>+AJ71*(AM71*AO71)</f>
        <v>2325</v>
      </c>
      <c r="AI71" s="350" t="s">
        <v>44</v>
      </c>
      <c r="AJ71" s="165">
        <f>V71</f>
        <v>2325</v>
      </c>
      <c r="AK71" s="350" t="s">
        <v>45</v>
      </c>
      <c r="AL71" s="350" t="s">
        <v>46</v>
      </c>
      <c r="AM71" s="385">
        <v>1</v>
      </c>
      <c r="AN71" s="350" t="s">
        <v>45</v>
      </c>
      <c r="AO71" s="300">
        <v>1</v>
      </c>
      <c r="AP71" s="350" t="s">
        <v>49</v>
      </c>
      <c r="AQ71" s="517"/>
      <c r="AU71" s="515"/>
      <c r="AV71" s="299">
        <f>+AX71*(BA71*BC71)</f>
        <v>2325</v>
      </c>
      <c r="AW71" s="350" t="s">
        <v>44</v>
      </c>
      <c r="AX71" s="165">
        <f>AJ71</f>
        <v>2325</v>
      </c>
      <c r="AY71" s="350" t="s">
        <v>45</v>
      </c>
      <c r="AZ71" s="350" t="s">
        <v>46</v>
      </c>
      <c r="BA71" s="385">
        <v>1</v>
      </c>
      <c r="BB71" s="350" t="s">
        <v>45</v>
      </c>
      <c r="BC71" s="300">
        <v>1</v>
      </c>
      <c r="BD71" s="350" t="s">
        <v>49</v>
      </c>
      <c r="BE71" s="517"/>
    </row>
    <row r="72" spans="2:57" ht="16" x14ac:dyDescent="0.2">
      <c r="B72" s="534"/>
      <c r="C72" s="519"/>
      <c r="E72" s="515"/>
      <c r="F72" s="354"/>
      <c r="G72" s="354"/>
      <c r="H72" s="354"/>
      <c r="I72" s="354"/>
      <c r="J72" s="354"/>
      <c r="K72" s="354"/>
      <c r="L72" s="354"/>
      <c r="M72" s="354"/>
      <c r="N72" s="354"/>
      <c r="O72" s="517"/>
      <c r="S72" s="515"/>
      <c r="T72" s="354"/>
      <c r="U72" s="354"/>
      <c r="V72" s="354"/>
      <c r="W72" s="354"/>
      <c r="X72" s="354"/>
      <c r="Y72" s="354"/>
      <c r="Z72" s="354"/>
      <c r="AA72" s="354"/>
      <c r="AB72" s="354"/>
      <c r="AC72" s="517"/>
      <c r="AG72" s="515"/>
      <c r="AH72" s="354"/>
      <c r="AI72" s="354"/>
      <c r="AJ72" s="354"/>
      <c r="AK72" s="354"/>
      <c r="AL72" s="354"/>
      <c r="AM72" s="354"/>
      <c r="AN72" s="354"/>
      <c r="AO72" s="354"/>
      <c r="AP72" s="354"/>
      <c r="AQ72" s="517"/>
      <c r="AU72" s="515"/>
      <c r="AV72" s="354"/>
      <c r="AW72" s="354"/>
      <c r="AX72" s="354"/>
      <c r="AY72" s="354"/>
      <c r="AZ72" s="354"/>
      <c r="BA72" s="354"/>
      <c r="BB72" s="354"/>
      <c r="BC72" s="354"/>
      <c r="BD72" s="354"/>
      <c r="BE72" s="517"/>
    </row>
    <row r="73" spans="2:57" ht="14" thickBot="1" x14ac:dyDescent="0.2">
      <c r="B73" s="534"/>
      <c r="C73" s="520"/>
      <c r="E73" s="355"/>
      <c r="F73" s="356"/>
      <c r="G73" s="356"/>
      <c r="H73" s="356"/>
      <c r="I73" s="356"/>
      <c r="J73" s="356"/>
      <c r="K73" s="356"/>
      <c r="L73" s="356"/>
      <c r="M73" s="356"/>
      <c r="N73" s="356"/>
      <c r="O73" s="357"/>
      <c r="S73" s="355"/>
      <c r="T73" s="356"/>
      <c r="U73" s="356"/>
      <c r="V73" s="356"/>
      <c r="W73" s="356"/>
      <c r="X73" s="356"/>
      <c r="Y73" s="356"/>
      <c r="Z73" s="356"/>
      <c r="AA73" s="356"/>
      <c r="AB73" s="356"/>
      <c r="AC73" s="357"/>
      <c r="AG73" s="355"/>
      <c r="AH73" s="356"/>
      <c r="AI73" s="356"/>
      <c r="AJ73" s="356"/>
      <c r="AK73" s="356"/>
      <c r="AL73" s="356"/>
      <c r="AM73" s="356"/>
      <c r="AN73" s="356"/>
      <c r="AO73" s="356"/>
      <c r="AP73" s="356"/>
      <c r="AQ73" s="357"/>
      <c r="AU73" s="355"/>
      <c r="AV73" s="356"/>
      <c r="AW73" s="356"/>
      <c r="AX73" s="356"/>
      <c r="AY73" s="356"/>
      <c r="AZ73" s="356"/>
      <c r="BA73" s="356"/>
      <c r="BB73" s="356"/>
      <c r="BC73" s="356"/>
      <c r="BD73" s="356"/>
      <c r="BE73" s="357"/>
    </row>
    <row r="74" spans="2:57" ht="10" customHeight="1" thickTop="1" thickBot="1" x14ac:dyDescent="0.25">
      <c r="B74" s="534"/>
      <c r="C74" s="382"/>
    </row>
    <row r="75" spans="2:57" ht="14" thickTop="1" x14ac:dyDescent="0.15">
      <c r="B75" s="534"/>
      <c r="C75" s="518" t="str">
        <f>'Calendrier 2021'!K6</f>
        <v>Août 2021</v>
      </c>
      <c r="E75" s="346"/>
      <c r="F75" s="347"/>
      <c r="G75" s="347"/>
      <c r="H75" s="347"/>
      <c r="I75" s="347"/>
      <c r="J75" s="347"/>
      <c r="K75" s="347"/>
      <c r="L75" s="347"/>
      <c r="M75" s="347"/>
      <c r="N75" s="347"/>
      <c r="O75" s="348"/>
      <c r="S75" s="346"/>
      <c r="T75" s="347"/>
      <c r="U75" s="347"/>
      <c r="V75" s="347"/>
      <c r="W75" s="347"/>
      <c r="X75" s="347"/>
      <c r="Y75" s="347"/>
      <c r="Z75" s="347"/>
      <c r="AA75" s="347"/>
      <c r="AB75" s="347"/>
      <c r="AC75" s="348"/>
      <c r="AG75" s="346"/>
      <c r="AH75" s="347"/>
      <c r="AI75" s="347"/>
      <c r="AJ75" s="347"/>
      <c r="AK75" s="347"/>
      <c r="AL75" s="347"/>
      <c r="AM75" s="347"/>
      <c r="AN75" s="347"/>
      <c r="AO75" s="347"/>
      <c r="AP75" s="347"/>
      <c r="AQ75" s="348"/>
      <c r="AU75" s="346"/>
      <c r="AV75" s="347"/>
      <c r="AW75" s="347"/>
      <c r="AX75" s="347"/>
      <c r="AY75" s="347"/>
      <c r="AZ75" s="347"/>
      <c r="BA75" s="347"/>
      <c r="BB75" s="347"/>
      <c r="BC75" s="347"/>
      <c r="BD75" s="347"/>
      <c r="BE75" s="348"/>
    </row>
    <row r="76" spans="2:57" ht="16" x14ac:dyDescent="0.2">
      <c r="B76" s="534"/>
      <c r="C76" s="519"/>
      <c r="E76" s="514" t="s">
        <v>42</v>
      </c>
      <c r="F76" s="349"/>
      <c r="G76" s="349"/>
      <c r="H76" s="349"/>
      <c r="I76" s="349"/>
      <c r="J76" s="349"/>
      <c r="K76" s="349"/>
      <c r="L76" s="349"/>
      <c r="M76" s="349"/>
      <c r="N76" s="349"/>
      <c r="O76" s="516" t="s">
        <v>43</v>
      </c>
      <c r="S76" s="514" t="s">
        <v>42</v>
      </c>
      <c r="T76" s="349"/>
      <c r="U76" s="349"/>
      <c r="V76" s="349"/>
      <c r="W76" s="349"/>
      <c r="X76" s="349"/>
      <c r="Y76" s="349"/>
      <c r="Z76" s="349"/>
      <c r="AA76" s="349"/>
      <c r="AB76" s="349"/>
      <c r="AC76" s="516" t="s">
        <v>43</v>
      </c>
      <c r="AG76" s="514" t="s">
        <v>42</v>
      </c>
      <c r="AH76" s="349"/>
      <c r="AI76" s="349"/>
      <c r="AJ76" s="349"/>
      <c r="AK76" s="349"/>
      <c r="AL76" s="349"/>
      <c r="AM76" s="349"/>
      <c r="AN76" s="349"/>
      <c r="AO76" s="349"/>
      <c r="AP76" s="349"/>
      <c r="AQ76" s="516" t="s">
        <v>43</v>
      </c>
      <c r="AU76" s="514" t="s">
        <v>42</v>
      </c>
      <c r="AV76" s="349"/>
      <c r="AW76" s="349"/>
      <c r="AX76" s="349"/>
      <c r="AY76" s="349"/>
      <c r="AZ76" s="349"/>
      <c r="BA76" s="349"/>
      <c r="BB76" s="349"/>
      <c r="BC76" s="349"/>
      <c r="BD76" s="349"/>
      <c r="BE76" s="516" t="s">
        <v>43</v>
      </c>
    </row>
    <row r="77" spans="2:57" ht="16" x14ac:dyDescent="0.2">
      <c r="B77" s="534"/>
      <c r="C77" s="519"/>
      <c r="E77" s="515"/>
      <c r="F77" s="349"/>
      <c r="G77" s="349"/>
      <c r="H77" s="349"/>
      <c r="I77" s="349"/>
      <c r="J77" s="349"/>
      <c r="K77" s="349"/>
      <c r="L77" s="349"/>
      <c r="M77" s="349"/>
      <c r="N77" s="349"/>
      <c r="O77" s="517"/>
      <c r="S77" s="515"/>
      <c r="T77" s="349"/>
      <c r="U77" s="349"/>
      <c r="V77" s="349"/>
      <c r="W77" s="349"/>
      <c r="X77" s="349"/>
      <c r="Y77" s="349"/>
      <c r="Z77" s="349"/>
      <c r="AA77" s="349"/>
      <c r="AB77" s="349"/>
      <c r="AC77" s="517"/>
      <c r="AG77" s="515"/>
      <c r="AH77" s="349"/>
      <c r="AI77" s="349"/>
      <c r="AJ77" s="349"/>
      <c r="AK77" s="349"/>
      <c r="AL77" s="349"/>
      <c r="AM77" s="349"/>
      <c r="AN77" s="349"/>
      <c r="AO77" s="349"/>
      <c r="AP77" s="349"/>
      <c r="AQ77" s="517"/>
      <c r="AU77" s="515"/>
      <c r="AV77" s="349"/>
      <c r="AW77" s="349"/>
      <c r="AX77" s="349"/>
      <c r="AY77" s="349"/>
      <c r="AZ77" s="349"/>
      <c r="BA77" s="349"/>
      <c r="BB77" s="349"/>
      <c r="BC77" s="349"/>
      <c r="BD77" s="349"/>
      <c r="BE77" s="517"/>
    </row>
    <row r="78" spans="2:57" ht="21" x14ac:dyDescent="0.25">
      <c r="B78" s="534"/>
      <c r="C78" s="519"/>
      <c r="E78" s="515"/>
      <c r="F78" s="350" t="str">
        <f>F68</f>
        <v>Demande mensuelle</v>
      </c>
      <c r="G78" s="350" t="s">
        <v>44</v>
      </c>
      <c r="H78" s="350" t="str">
        <f>H68</f>
        <v>Achalandage mensuel</v>
      </c>
      <c r="I78" s="350" t="s">
        <v>45</v>
      </c>
      <c r="J78" s="350" t="s">
        <v>46</v>
      </c>
      <c r="K78" s="350" t="s">
        <v>47</v>
      </c>
      <c r="L78" s="350" t="s">
        <v>45</v>
      </c>
      <c r="M78" s="350" t="s">
        <v>48</v>
      </c>
      <c r="N78" s="350" t="s">
        <v>49</v>
      </c>
      <c r="O78" s="517"/>
      <c r="S78" s="515"/>
      <c r="T78" s="350" t="str">
        <f>T68</f>
        <v>Demande mensuelle</v>
      </c>
      <c r="U78" s="350" t="s">
        <v>44</v>
      </c>
      <c r="V78" s="350" t="str">
        <f>V68</f>
        <v>Achalandage mensuel</v>
      </c>
      <c r="W78" s="350" t="s">
        <v>45</v>
      </c>
      <c r="X78" s="350" t="s">
        <v>46</v>
      </c>
      <c r="Y78" s="350" t="s">
        <v>47</v>
      </c>
      <c r="Z78" s="350" t="s">
        <v>45</v>
      </c>
      <c r="AA78" s="350" t="s">
        <v>48</v>
      </c>
      <c r="AB78" s="350" t="s">
        <v>49</v>
      </c>
      <c r="AC78" s="517"/>
      <c r="AG78" s="515"/>
      <c r="AH78" s="350" t="str">
        <f>AH68</f>
        <v>Demande mensuelle</v>
      </c>
      <c r="AI78" s="350" t="s">
        <v>44</v>
      </c>
      <c r="AJ78" s="350" t="str">
        <f>AJ68</f>
        <v>Achalandage mensuel</v>
      </c>
      <c r="AK78" s="350" t="s">
        <v>45</v>
      </c>
      <c r="AL78" s="350" t="s">
        <v>46</v>
      </c>
      <c r="AM78" s="350" t="s">
        <v>47</v>
      </c>
      <c r="AN78" s="350" t="s">
        <v>45</v>
      </c>
      <c r="AO78" s="350" t="s">
        <v>48</v>
      </c>
      <c r="AP78" s="350" t="s">
        <v>49</v>
      </c>
      <c r="AQ78" s="517"/>
      <c r="AU78" s="515"/>
      <c r="AV78" s="350" t="str">
        <f>AV68</f>
        <v>Demande mensuelle</v>
      </c>
      <c r="AW78" s="350" t="s">
        <v>44</v>
      </c>
      <c r="AX78" s="350" t="str">
        <f>AX68</f>
        <v>Achalandage mensuel</v>
      </c>
      <c r="AY78" s="350" t="s">
        <v>45</v>
      </c>
      <c r="AZ78" s="350" t="s">
        <v>46</v>
      </c>
      <c r="BA78" s="350" t="s">
        <v>47</v>
      </c>
      <c r="BB78" s="350" t="s">
        <v>45</v>
      </c>
      <c r="BC78" s="350" t="s">
        <v>48</v>
      </c>
      <c r="BD78" s="350" t="s">
        <v>49</v>
      </c>
      <c r="BE78" s="517"/>
    </row>
    <row r="79" spans="2:57" ht="19" x14ac:dyDescent="0.25">
      <c r="B79" s="534"/>
      <c r="C79" s="519"/>
      <c r="E79" s="515"/>
      <c r="F79" s="351" t="s">
        <v>2</v>
      </c>
      <c r="G79" s="352"/>
      <c r="H79" s="351"/>
      <c r="I79" s="352"/>
      <c r="J79" s="352"/>
      <c r="K79" s="352"/>
      <c r="L79" s="352"/>
      <c r="M79" s="352"/>
      <c r="N79" s="352"/>
      <c r="O79" s="517"/>
      <c r="S79" s="515"/>
      <c r="T79" s="351" t="s">
        <v>2</v>
      </c>
      <c r="U79" s="352"/>
      <c r="V79" s="351"/>
      <c r="W79" s="352"/>
      <c r="X79" s="352"/>
      <c r="Y79" s="352"/>
      <c r="Z79" s="352"/>
      <c r="AA79" s="352"/>
      <c r="AB79" s="352"/>
      <c r="AC79" s="517"/>
      <c r="AG79" s="515"/>
      <c r="AH79" s="351" t="s">
        <v>2</v>
      </c>
      <c r="AI79" s="352"/>
      <c r="AJ79" s="351"/>
      <c r="AK79" s="352"/>
      <c r="AL79" s="352"/>
      <c r="AM79" s="352"/>
      <c r="AN79" s="352"/>
      <c r="AO79" s="352"/>
      <c r="AP79" s="352"/>
      <c r="AQ79" s="517"/>
      <c r="AU79" s="515"/>
      <c r="AV79" s="351" t="s">
        <v>2</v>
      </c>
      <c r="AW79" s="352"/>
      <c r="AX79" s="351"/>
      <c r="AY79" s="352"/>
      <c r="AZ79" s="352"/>
      <c r="BA79" s="352"/>
      <c r="BB79" s="352"/>
      <c r="BC79" s="352"/>
      <c r="BD79" s="352"/>
      <c r="BE79" s="517"/>
    </row>
    <row r="80" spans="2:57" ht="26" x14ac:dyDescent="0.3">
      <c r="B80" s="534"/>
      <c r="C80" s="519"/>
      <c r="E80" s="515"/>
      <c r="F80" s="353" t="s">
        <v>133</v>
      </c>
      <c r="G80" s="354"/>
      <c r="H80" s="353" t="s">
        <v>50</v>
      </c>
      <c r="I80" s="354"/>
      <c r="J80" s="354"/>
      <c r="K80" s="353" t="str">
        <f>+K78</f>
        <v>Um/A</v>
      </c>
      <c r="L80" s="354"/>
      <c r="M80" s="353" t="str">
        <f>+M78</f>
        <v>PmO</v>
      </c>
      <c r="N80" s="354"/>
      <c r="O80" s="517"/>
      <c r="S80" s="515"/>
      <c r="T80" s="353" t="s">
        <v>133</v>
      </c>
      <c r="U80" s="354"/>
      <c r="V80" s="353" t="s">
        <v>50</v>
      </c>
      <c r="W80" s="354"/>
      <c r="X80" s="354"/>
      <c r="Y80" s="353" t="str">
        <f>+Y78</f>
        <v>Um/A</v>
      </c>
      <c r="Z80" s="354"/>
      <c r="AA80" s="353" t="str">
        <f>+AA78</f>
        <v>PmO</v>
      </c>
      <c r="AB80" s="354"/>
      <c r="AC80" s="517"/>
      <c r="AG80" s="515"/>
      <c r="AH80" s="353" t="s">
        <v>133</v>
      </c>
      <c r="AI80" s="354"/>
      <c r="AJ80" s="353" t="s">
        <v>50</v>
      </c>
      <c r="AK80" s="354"/>
      <c r="AL80" s="354"/>
      <c r="AM80" s="353" t="str">
        <f>+AM78</f>
        <v>Um/A</v>
      </c>
      <c r="AN80" s="354"/>
      <c r="AO80" s="353" t="str">
        <f>+AO78</f>
        <v>PmO</v>
      </c>
      <c r="AP80" s="354"/>
      <c r="AQ80" s="517"/>
      <c r="AU80" s="515"/>
      <c r="AV80" s="353" t="s">
        <v>133</v>
      </c>
      <c r="AW80" s="354"/>
      <c r="AX80" s="353" t="s">
        <v>50</v>
      </c>
      <c r="AY80" s="354"/>
      <c r="AZ80" s="354"/>
      <c r="BA80" s="353" t="str">
        <f>+BA78</f>
        <v>Um/A</v>
      </c>
      <c r="BB80" s="354"/>
      <c r="BC80" s="353" t="str">
        <f>+BC78</f>
        <v>PmO</v>
      </c>
      <c r="BD80" s="354"/>
      <c r="BE80" s="517"/>
    </row>
    <row r="81" spans="2:57" ht="21" x14ac:dyDescent="0.25">
      <c r="B81" s="534"/>
      <c r="C81" s="519"/>
      <c r="E81" s="515"/>
      <c r="F81" s="299">
        <f>+T81+AH81+AV81</f>
        <v>6975</v>
      </c>
      <c r="G81" s="350" t="s">
        <v>44</v>
      </c>
      <c r="H81" s="165">
        <f>'% Occupation'!K19</f>
        <v>2325</v>
      </c>
      <c r="I81" s="350" t="s">
        <v>45</v>
      </c>
      <c r="J81" s="350" t="s">
        <v>46</v>
      </c>
      <c r="K81" s="386">
        <f>+Y81+AM81+BA81</f>
        <v>3</v>
      </c>
      <c r="L81" s="350" t="s">
        <v>45</v>
      </c>
      <c r="M81" s="383">
        <f>F81/H81/K81</f>
        <v>1</v>
      </c>
      <c r="N81" s="350" t="s">
        <v>49</v>
      </c>
      <c r="O81" s="517"/>
      <c r="S81" s="515"/>
      <c r="T81" s="299">
        <f>+V81*(Y81*AA81)</f>
        <v>2325</v>
      </c>
      <c r="U81" s="350" t="s">
        <v>44</v>
      </c>
      <c r="V81" s="165">
        <f>H81</f>
        <v>2325</v>
      </c>
      <c r="W81" s="350" t="s">
        <v>45</v>
      </c>
      <c r="X81" s="350" t="s">
        <v>46</v>
      </c>
      <c r="Y81" s="385">
        <v>1</v>
      </c>
      <c r="Z81" s="350" t="s">
        <v>45</v>
      </c>
      <c r="AA81" s="300">
        <v>1</v>
      </c>
      <c r="AB81" s="350" t="s">
        <v>49</v>
      </c>
      <c r="AC81" s="517"/>
      <c r="AG81" s="515"/>
      <c r="AH81" s="299">
        <f>+AJ81*(AM81*AO81)</f>
        <v>2325</v>
      </c>
      <c r="AI81" s="350" t="s">
        <v>44</v>
      </c>
      <c r="AJ81" s="165">
        <f>V81</f>
        <v>2325</v>
      </c>
      <c r="AK81" s="350" t="s">
        <v>45</v>
      </c>
      <c r="AL81" s="350" t="s">
        <v>46</v>
      </c>
      <c r="AM81" s="385">
        <v>1</v>
      </c>
      <c r="AN81" s="350" t="s">
        <v>45</v>
      </c>
      <c r="AO81" s="300">
        <v>1</v>
      </c>
      <c r="AP81" s="350" t="s">
        <v>49</v>
      </c>
      <c r="AQ81" s="517"/>
      <c r="AU81" s="515"/>
      <c r="AV81" s="299">
        <f>+AX81*(BA81*BC81)</f>
        <v>2325</v>
      </c>
      <c r="AW81" s="350" t="s">
        <v>44</v>
      </c>
      <c r="AX81" s="165">
        <f>AJ81</f>
        <v>2325</v>
      </c>
      <c r="AY81" s="350" t="s">
        <v>45</v>
      </c>
      <c r="AZ81" s="350" t="s">
        <v>46</v>
      </c>
      <c r="BA81" s="385">
        <v>1</v>
      </c>
      <c r="BB81" s="350" t="s">
        <v>45</v>
      </c>
      <c r="BC81" s="300">
        <v>1</v>
      </c>
      <c r="BD81" s="350" t="s">
        <v>49</v>
      </c>
      <c r="BE81" s="517"/>
    </row>
    <row r="82" spans="2:57" ht="16" x14ac:dyDescent="0.2">
      <c r="B82" s="534"/>
      <c r="C82" s="519"/>
      <c r="E82" s="515"/>
      <c r="F82" s="354"/>
      <c r="G82" s="354"/>
      <c r="H82" s="354"/>
      <c r="I82" s="354"/>
      <c r="J82" s="354"/>
      <c r="K82" s="354"/>
      <c r="L82" s="354"/>
      <c r="M82" s="354"/>
      <c r="N82" s="354"/>
      <c r="O82" s="517"/>
      <c r="S82" s="515"/>
      <c r="T82" s="354"/>
      <c r="U82" s="354"/>
      <c r="V82" s="354"/>
      <c r="W82" s="354"/>
      <c r="X82" s="354"/>
      <c r="Y82" s="354"/>
      <c r="Z82" s="354"/>
      <c r="AA82" s="354"/>
      <c r="AB82" s="354"/>
      <c r="AC82" s="517"/>
      <c r="AG82" s="515"/>
      <c r="AH82" s="354"/>
      <c r="AI82" s="354"/>
      <c r="AJ82" s="354"/>
      <c r="AK82" s="354"/>
      <c r="AL82" s="354"/>
      <c r="AM82" s="354"/>
      <c r="AN82" s="354"/>
      <c r="AO82" s="354"/>
      <c r="AP82" s="354"/>
      <c r="AQ82" s="517"/>
      <c r="AU82" s="515"/>
      <c r="AV82" s="354"/>
      <c r="AW82" s="354"/>
      <c r="AX82" s="354"/>
      <c r="AY82" s="354"/>
      <c r="AZ82" s="354"/>
      <c r="BA82" s="354"/>
      <c r="BB82" s="354"/>
      <c r="BC82" s="354"/>
      <c r="BD82" s="354"/>
      <c r="BE82" s="517"/>
    </row>
    <row r="83" spans="2:57" ht="14" thickBot="1" x14ac:dyDescent="0.2">
      <c r="B83" s="534"/>
      <c r="C83" s="520"/>
      <c r="E83" s="355"/>
      <c r="F83" s="356"/>
      <c r="G83" s="356"/>
      <c r="H83" s="356"/>
      <c r="I83" s="356"/>
      <c r="J83" s="356"/>
      <c r="K83" s="356"/>
      <c r="L83" s="356"/>
      <c r="M83" s="356"/>
      <c r="N83" s="356"/>
      <c r="O83" s="357"/>
      <c r="S83" s="355"/>
      <c r="T83" s="356"/>
      <c r="U83" s="356"/>
      <c r="V83" s="356"/>
      <c r="W83" s="356"/>
      <c r="X83" s="356"/>
      <c r="Y83" s="356"/>
      <c r="Z83" s="356"/>
      <c r="AA83" s="356"/>
      <c r="AB83" s="356"/>
      <c r="AC83" s="357"/>
      <c r="AG83" s="355"/>
      <c r="AH83" s="356"/>
      <c r="AI83" s="356"/>
      <c r="AJ83" s="356"/>
      <c r="AK83" s="356"/>
      <c r="AL83" s="356"/>
      <c r="AM83" s="356"/>
      <c r="AN83" s="356"/>
      <c r="AO83" s="356"/>
      <c r="AP83" s="356"/>
      <c r="AQ83" s="357"/>
      <c r="AU83" s="355"/>
      <c r="AV83" s="356"/>
      <c r="AW83" s="356"/>
      <c r="AX83" s="356"/>
      <c r="AY83" s="356"/>
      <c r="AZ83" s="356"/>
      <c r="BA83" s="356"/>
      <c r="BB83" s="356"/>
      <c r="BC83" s="356"/>
      <c r="BD83" s="356"/>
      <c r="BE83" s="357"/>
    </row>
    <row r="84" spans="2:57" ht="10" customHeight="1" thickTop="1" thickBot="1" x14ac:dyDescent="0.2">
      <c r="B84" s="534"/>
    </row>
    <row r="85" spans="2:57" ht="14" thickTop="1" x14ac:dyDescent="0.15">
      <c r="B85" s="534"/>
      <c r="C85" s="518" t="str">
        <f>'Calendrier 2021'!L6</f>
        <v>Septembre 2021</v>
      </c>
      <c r="E85" s="346"/>
      <c r="F85" s="347"/>
      <c r="G85" s="347"/>
      <c r="H85" s="347"/>
      <c r="I85" s="347"/>
      <c r="J85" s="347"/>
      <c r="K85" s="347"/>
      <c r="L85" s="347"/>
      <c r="M85" s="347"/>
      <c r="N85" s="347"/>
      <c r="O85" s="348"/>
      <c r="S85" s="346"/>
      <c r="T85" s="347"/>
      <c r="U85" s="347"/>
      <c r="V85" s="347"/>
      <c r="W85" s="347"/>
      <c r="X85" s="347"/>
      <c r="Y85" s="347"/>
      <c r="Z85" s="347"/>
      <c r="AA85" s="347"/>
      <c r="AB85" s="347"/>
      <c r="AC85" s="348"/>
      <c r="AG85" s="346"/>
      <c r="AH85" s="347"/>
      <c r="AI85" s="347"/>
      <c r="AJ85" s="347"/>
      <c r="AK85" s="347"/>
      <c r="AL85" s="347"/>
      <c r="AM85" s="347"/>
      <c r="AN85" s="347"/>
      <c r="AO85" s="347"/>
      <c r="AP85" s="347"/>
      <c r="AQ85" s="348"/>
      <c r="AU85" s="346"/>
      <c r="AV85" s="347"/>
      <c r="AW85" s="347"/>
      <c r="AX85" s="347"/>
      <c r="AY85" s="347"/>
      <c r="AZ85" s="347"/>
      <c r="BA85" s="347"/>
      <c r="BB85" s="347"/>
      <c r="BC85" s="347"/>
      <c r="BD85" s="347"/>
      <c r="BE85" s="348"/>
    </row>
    <row r="86" spans="2:57" ht="16" x14ac:dyDescent="0.2">
      <c r="B86" s="534"/>
      <c r="C86" s="519"/>
      <c r="E86" s="514" t="s">
        <v>42</v>
      </c>
      <c r="F86" s="349"/>
      <c r="G86" s="349"/>
      <c r="H86" s="349"/>
      <c r="I86" s="349"/>
      <c r="J86" s="349"/>
      <c r="K86" s="349"/>
      <c r="L86" s="349"/>
      <c r="M86" s="349"/>
      <c r="N86" s="349"/>
      <c r="O86" s="516" t="s">
        <v>43</v>
      </c>
      <c r="S86" s="514" t="s">
        <v>42</v>
      </c>
      <c r="T86" s="349"/>
      <c r="U86" s="349"/>
      <c r="V86" s="349"/>
      <c r="W86" s="349"/>
      <c r="X86" s="349"/>
      <c r="Y86" s="349"/>
      <c r="Z86" s="349"/>
      <c r="AA86" s="349"/>
      <c r="AB86" s="349"/>
      <c r="AC86" s="516" t="s">
        <v>43</v>
      </c>
      <c r="AG86" s="514" t="s">
        <v>42</v>
      </c>
      <c r="AH86" s="349"/>
      <c r="AI86" s="349"/>
      <c r="AJ86" s="349"/>
      <c r="AK86" s="349"/>
      <c r="AL86" s="349"/>
      <c r="AM86" s="349"/>
      <c r="AN86" s="349"/>
      <c r="AO86" s="349"/>
      <c r="AP86" s="349"/>
      <c r="AQ86" s="516" t="s">
        <v>43</v>
      </c>
      <c r="AU86" s="514" t="s">
        <v>42</v>
      </c>
      <c r="AV86" s="349"/>
      <c r="AW86" s="349"/>
      <c r="AX86" s="349"/>
      <c r="AY86" s="349"/>
      <c r="AZ86" s="349"/>
      <c r="BA86" s="349"/>
      <c r="BB86" s="349"/>
      <c r="BC86" s="349"/>
      <c r="BD86" s="349"/>
      <c r="BE86" s="516" t="s">
        <v>43</v>
      </c>
    </row>
    <row r="87" spans="2:57" ht="16" x14ac:dyDescent="0.2">
      <c r="B87" s="534"/>
      <c r="C87" s="519"/>
      <c r="E87" s="515"/>
      <c r="F87" s="349"/>
      <c r="G87" s="349"/>
      <c r="H87" s="349"/>
      <c r="I87" s="349"/>
      <c r="J87" s="349"/>
      <c r="K87" s="349"/>
      <c r="L87" s="349"/>
      <c r="M87" s="349"/>
      <c r="N87" s="349"/>
      <c r="O87" s="517"/>
      <c r="S87" s="515"/>
      <c r="T87" s="349"/>
      <c r="U87" s="349"/>
      <c r="V87" s="349"/>
      <c r="W87" s="349"/>
      <c r="X87" s="349"/>
      <c r="Y87" s="349"/>
      <c r="Z87" s="349"/>
      <c r="AA87" s="349"/>
      <c r="AB87" s="349"/>
      <c r="AC87" s="517"/>
      <c r="AG87" s="515"/>
      <c r="AH87" s="349"/>
      <c r="AI87" s="349"/>
      <c r="AJ87" s="349"/>
      <c r="AK87" s="349"/>
      <c r="AL87" s="349"/>
      <c r="AM87" s="349"/>
      <c r="AN87" s="349"/>
      <c r="AO87" s="349"/>
      <c r="AP87" s="349"/>
      <c r="AQ87" s="517"/>
      <c r="AU87" s="515"/>
      <c r="AV87" s="349"/>
      <c r="AW87" s="349"/>
      <c r="AX87" s="349"/>
      <c r="AY87" s="349"/>
      <c r="AZ87" s="349"/>
      <c r="BA87" s="349"/>
      <c r="BB87" s="349"/>
      <c r="BC87" s="349"/>
      <c r="BD87" s="349"/>
      <c r="BE87" s="517"/>
    </row>
    <row r="88" spans="2:57" ht="21" x14ac:dyDescent="0.25">
      <c r="B88" s="534"/>
      <c r="C88" s="519"/>
      <c r="E88" s="515"/>
      <c r="F88" s="350" t="str">
        <f>F78</f>
        <v>Demande mensuelle</v>
      </c>
      <c r="G88" s="350" t="s">
        <v>44</v>
      </c>
      <c r="H88" s="350" t="str">
        <f>H78</f>
        <v>Achalandage mensuel</v>
      </c>
      <c r="I88" s="350" t="s">
        <v>45</v>
      </c>
      <c r="J88" s="350" t="s">
        <v>46</v>
      </c>
      <c r="K88" s="350" t="s">
        <v>47</v>
      </c>
      <c r="L88" s="350" t="s">
        <v>45</v>
      </c>
      <c r="M88" s="350" t="s">
        <v>48</v>
      </c>
      <c r="N88" s="350" t="s">
        <v>49</v>
      </c>
      <c r="O88" s="517"/>
      <c r="S88" s="515"/>
      <c r="T88" s="350" t="str">
        <f>T78</f>
        <v>Demande mensuelle</v>
      </c>
      <c r="U88" s="350" t="s">
        <v>44</v>
      </c>
      <c r="V88" s="350" t="str">
        <f>V78</f>
        <v>Achalandage mensuel</v>
      </c>
      <c r="W88" s="350" t="s">
        <v>45</v>
      </c>
      <c r="X88" s="350" t="s">
        <v>46</v>
      </c>
      <c r="Y88" s="350" t="s">
        <v>47</v>
      </c>
      <c r="Z88" s="350" t="s">
        <v>45</v>
      </c>
      <c r="AA88" s="350" t="s">
        <v>48</v>
      </c>
      <c r="AB88" s="350" t="s">
        <v>49</v>
      </c>
      <c r="AC88" s="517"/>
      <c r="AG88" s="515"/>
      <c r="AH88" s="350" t="str">
        <f>AH78</f>
        <v>Demande mensuelle</v>
      </c>
      <c r="AI88" s="350" t="s">
        <v>44</v>
      </c>
      <c r="AJ88" s="350" t="str">
        <f>AJ78</f>
        <v>Achalandage mensuel</v>
      </c>
      <c r="AK88" s="350" t="s">
        <v>45</v>
      </c>
      <c r="AL88" s="350" t="s">
        <v>46</v>
      </c>
      <c r="AM88" s="350" t="s">
        <v>47</v>
      </c>
      <c r="AN88" s="350" t="s">
        <v>45</v>
      </c>
      <c r="AO88" s="350" t="s">
        <v>48</v>
      </c>
      <c r="AP88" s="350" t="s">
        <v>49</v>
      </c>
      <c r="AQ88" s="517"/>
      <c r="AU88" s="515"/>
      <c r="AV88" s="350" t="str">
        <f>AV78</f>
        <v>Demande mensuelle</v>
      </c>
      <c r="AW88" s="350" t="s">
        <v>44</v>
      </c>
      <c r="AX88" s="350" t="str">
        <f>AX78</f>
        <v>Achalandage mensuel</v>
      </c>
      <c r="AY88" s="350" t="s">
        <v>45</v>
      </c>
      <c r="AZ88" s="350" t="s">
        <v>46</v>
      </c>
      <c r="BA88" s="350" t="s">
        <v>47</v>
      </c>
      <c r="BB88" s="350" t="s">
        <v>45</v>
      </c>
      <c r="BC88" s="350" t="s">
        <v>48</v>
      </c>
      <c r="BD88" s="350" t="s">
        <v>49</v>
      </c>
      <c r="BE88" s="517"/>
    </row>
    <row r="89" spans="2:57" ht="19" x14ac:dyDescent="0.25">
      <c r="B89" s="534"/>
      <c r="C89" s="519"/>
      <c r="E89" s="515"/>
      <c r="F89" s="351" t="s">
        <v>2</v>
      </c>
      <c r="G89" s="352"/>
      <c r="H89" s="351"/>
      <c r="I89" s="352"/>
      <c r="J89" s="352"/>
      <c r="K89" s="352"/>
      <c r="L89" s="352"/>
      <c r="M89" s="352"/>
      <c r="N89" s="352"/>
      <c r="O89" s="517"/>
      <c r="S89" s="515"/>
      <c r="T89" s="351" t="s">
        <v>2</v>
      </c>
      <c r="U89" s="352"/>
      <c r="V89" s="351"/>
      <c r="W89" s="352"/>
      <c r="X89" s="352"/>
      <c r="Y89" s="352"/>
      <c r="Z89" s="352"/>
      <c r="AA89" s="352"/>
      <c r="AB89" s="352"/>
      <c r="AC89" s="517"/>
      <c r="AG89" s="515"/>
      <c r="AH89" s="351" t="s">
        <v>2</v>
      </c>
      <c r="AI89" s="352"/>
      <c r="AJ89" s="351"/>
      <c r="AK89" s="352"/>
      <c r="AL89" s="352"/>
      <c r="AM89" s="352"/>
      <c r="AN89" s="352"/>
      <c r="AO89" s="352"/>
      <c r="AP89" s="352"/>
      <c r="AQ89" s="517"/>
      <c r="AU89" s="515"/>
      <c r="AV89" s="351" t="s">
        <v>2</v>
      </c>
      <c r="AW89" s="352"/>
      <c r="AX89" s="351"/>
      <c r="AY89" s="352"/>
      <c r="AZ89" s="352"/>
      <c r="BA89" s="352"/>
      <c r="BB89" s="352"/>
      <c r="BC89" s="352"/>
      <c r="BD89" s="352"/>
      <c r="BE89" s="517"/>
    </row>
    <row r="90" spans="2:57" ht="26" x14ac:dyDescent="0.3">
      <c r="B90" s="534"/>
      <c r="C90" s="519"/>
      <c r="E90" s="515"/>
      <c r="F90" s="353" t="s">
        <v>133</v>
      </c>
      <c r="G90" s="354"/>
      <c r="H90" s="353" t="s">
        <v>50</v>
      </c>
      <c r="I90" s="354"/>
      <c r="J90" s="354"/>
      <c r="K90" s="353" t="str">
        <f>+K88</f>
        <v>Um/A</v>
      </c>
      <c r="L90" s="354"/>
      <c r="M90" s="353" t="str">
        <f>+M88</f>
        <v>PmO</v>
      </c>
      <c r="N90" s="354"/>
      <c r="O90" s="517"/>
      <c r="S90" s="515"/>
      <c r="T90" s="353" t="s">
        <v>133</v>
      </c>
      <c r="U90" s="354"/>
      <c r="V90" s="353" t="s">
        <v>50</v>
      </c>
      <c r="W90" s="354"/>
      <c r="X90" s="354"/>
      <c r="Y90" s="353" t="str">
        <f>+Y88</f>
        <v>Um/A</v>
      </c>
      <c r="Z90" s="354"/>
      <c r="AA90" s="353" t="str">
        <f>+AA88</f>
        <v>PmO</v>
      </c>
      <c r="AB90" s="354"/>
      <c r="AC90" s="517"/>
      <c r="AG90" s="515"/>
      <c r="AH90" s="353" t="s">
        <v>133</v>
      </c>
      <c r="AI90" s="354"/>
      <c r="AJ90" s="353" t="s">
        <v>50</v>
      </c>
      <c r="AK90" s="354"/>
      <c r="AL90" s="354"/>
      <c r="AM90" s="353" t="str">
        <f>+AM88</f>
        <v>Um/A</v>
      </c>
      <c r="AN90" s="354"/>
      <c r="AO90" s="353" t="str">
        <f>+AO88</f>
        <v>PmO</v>
      </c>
      <c r="AP90" s="354"/>
      <c r="AQ90" s="517"/>
      <c r="AU90" s="515"/>
      <c r="AV90" s="353" t="s">
        <v>133</v>
      </c>
      <c r="AW90" s="354"/>
      <c r="AX90" s="353" t="s">
        <v>50</v>
      </c>
      <c r="AY90" s="354"/>
      <c r="AZ90" s="354"/>
      <c r="BA90" s="353" t="str">
        <f>+BA88</f>
        <v>Um/A</v>
      </c>
      <c r="BB90" s="354"/>
      <c r="BC90" s="353" t="str">
        <f>+BC88</f>
        <v>PmO</v>
      </c>
      <c r="BD90" s="354"/>
      <c r="BE90" s="517"/>
    </row>
    <row r="91" spans="2:57" ht="21" x14ac:dyDescent="0.25">
      <c r="B91" s="534"/>
      <c r="C91" s="519"/>
      <c r="E91" s="515"/>
      <c r="F91" s="299">
        <f>+T91+AH91+AV91</f>
        <v>4050</v>
      </c>
      <c r="G91" s="350" t="s">
        <v>44</v>
      </c>
      <c r="H91" s="165">
        <f>'% Occupation'!L19</f>
        <v>1350</v>
      </c>
      <c r="I91" s="350" t="s">
        <v>45</v>
      </c>
      <c r="J91" s="350" t="s">
        <v>46</v>
      </c>
      <c r="K91" s="386">
        <f>+Y91+AM91+BA91</f>
        <v>3</v>
      </c>
      <c r="L91" s="350" t="s">
        <v>45</v>
      </c>
      <c r="M91" s="383">
        <f>F91/H91/K91</f>
        <v>1</v>
      </c>
      <c r="N91" s="350" t="s">
        <v>49</v>
      </c>
      <c r="O91" s="517"/>
      <c r="S91" s="515"/>
      <c r="T91" s="299">
        <f>+V91*(Y91*AA91)</f>
        <v>1350</v>
      </c>
      <c r="U91" s="350" t="s">
        <v>44</v>
      </c>
      <c r="V91" s="165">
        <f>H91</f>
        <v>1350</v>
      </c>
      <c r="W91" s="350" t="s">
        <v>45</v>
      </c>
      <c r="X91" s="350" t="s">
        <v>46</v>
      </c>
      <c r="Y91" s="385">
        <v>1</v>
      </c>
      <c r="Z91" s="350" t="s">
        <v>45</v>
      </c>
      <c r="AA91" s="300">
        <v>1</v>
      </c>
      <c r="AB91" s="350" t="s">
        <v>49</v>
      </c>
      <c r="AC91" s="517"/>
      <c r="AG91" s="515"/>
      <c r="AH91" s="299">
        <f>+AJ91*(AM91*AO91)</f>
        <v>1350</v>
      </c>
      <c r="AI91" s="350" t="s">
        <v>44</v>
      </c>
      <c r="AJ91" s="165">
        <f>V91</f>
        <v>1350</v>
      </c>
      <c r="AK91" s="350" t="s">
        <v>45</v>
      </c>
      <c r="AL91" s="350" t="s">
        <v>46</v>
      </c>
      <c r="AM91" s="385">
        <v>1</v>
      </c>
      <c r="AN91" s="350" t="s">
        <v>45</v>
      </c>
      <c r="AO91" s="300">
        <v>1</v>
      </c>
      <c r="AP91" s="350" t="s">
        <v>49</v>
      </c>
      <c r="AQ91" s="517"/>
      <c r="AU91" s="515"/>
      <c r="AV91" s="299">
        <f>+AX91*(BA91*BC91)</f>
        <v>1350</v>
      </c>
      <c r="AW91" s="350" t="s">
        <v>44</v>
      </c>
      <c r="AX91" s="165">
        <f>AJ91</f>
        <v>1350</v>
      </c>
      <c r="AY91" s="350" t="s">
        <v>45</v>
      </c>
      <c r="AZ91" s="350" t="s">
        <v>46</v>
      </c>
      <c r="BA91" s="385">
        <v>1</v>
      </c>
      <c r="BB91" s="350" t="s">
        <v>45</v>
      </c>
      <c r="BC91" s="300">
        <v>1</v>
      </c>
      <c r="BD91" s="350" t="s">
        <v>49</v>
      </c>
      <c r="BE91" s="517"/>
    </row>
    <row r="92" spans="2:57" ht="16" x14ac:dyDescent="0.2">
      <c r="B92" s="534"/>
      <c r="C92" s="519"/>
      <c r="E92" s="515"/>
      <c r="F92" s="354"/>
      <c r="G92" s="354"/>
      <c r="H92" s="354"/>
      <c r="I92" s="354"/>
      <c r="J92" s="354"/>
      <c r="K92" s="354"/>
      <c r="L92" s="354"/>
      <c r="M92" s="354"/>
      <c r="N92" s="354"/>
      <c r="O92" s="517"/>
      <c r="S92" s="515"/>
      <c r="T92" s="354"/>
      <c r="U92" s="354"/>
      <c r="V92" s="354"/>
      <c r="W92" s="354"/>
      <c r="X92" s="354"/>
      <c r="Y92" s="354"/>
      <c r="Z92" s="354"/>
      <c r="AA92" s="354"/>
      <c r="AB92" s="354"/>
      <c r="AC92" s="517"/>
      <c r="AG92" s="515"/>
      <c r="AH92" s="354"/>
      <c r="AI92" s="354"/>
      <c r="AJ92" s="354"/>
      <c r="AK92" s="354"/>
      <c r="AL92" s="354"/>
      <c r="AM92" s="354"/>
      <c r="AN92" s="354"/>
      <c r="AO92" s="354"/>
      <c r="AP92" s="354"/>
      <c r="AQ92" s="517"/>
      <c r="AU92" s="515"/>
      <c r="AV92" s="354"/>
      <c r="AW92" s="354"/>
      <c r="AX92" s="354"/>
      <c r="AY92" s="354"/>
      <c r="AZ92" s="354"/>
      <c r="BA92" s="354"/>
      <c r="BB92" s="354"/>
      <c r="BC92" s="354"/>
      <c r="BD92" s="354"/>
      <c r="BE92" s="517"/>
    </row>
    <row r="93" spans="2:57" ht="14" thickBot="1" x14ac:dyDescent="0.2">
      <c r="B93" s="534"/>
      <c r="C93" s="520"/>
      <c r="E93" s="355"/>
      <c r="F93" s="356"/>
      <c r="G93" s="356"/>
      <c r="H93" s="356"/>
      <c r="I93" s="356"/>
      <c r="J93" s="356"/>
      <c r="K93" s="356"/>
      <c r="L93" s="356"/>
      <c r="M93" s="356"/>
      <c r="N93" s="356"/>
      <c r="O93" s="357"/>
      <c r="S93" s="355"/>
      <c r="T93" s="356"/>
      <c r="U93" s="356"/>
      <c r="V93" s="356"/>
      <c r="W93" s="356"/>
      <c r="X93" s="356"/>
      <c r="Y93" s="356"/>
      <c r="Z93" s="356"/>
      <c r="AA93" s="356"/>
      <c r="AB93" s="356"/>
      <c r="AC93" s="357"/>
      <c r="AG93" s="355"/>
      <c r="AH93" s="356"/>
      <c r="AI93" s="356"/>
      <c r="AJ93" s="356"/>
      <c r="AK93" s="356"/>
      <c r="AL93" s="356"/>
      <c r="AM93" s="356"/>
      <c r="AN93" s="356"/>
      <c r="AO93" s="356"/>
      <c r="AP93" s="356"/>
      <c r="AQ93" s="357"/>
      <c r="AU93" s="355"/>
      <c r="AV93" s="356"/>
      <c r="AW93" s="356"/>
      <c r="AX93" s="356"/>
      <c r="AY93" s="356"/>
      <c r="AZ93" s="356"/>
      <c r="BA93" s="356"/>
      <c r="BB93" s="356"/>
      <c r="BC93" s="356"/>
      <c r="BD93" s="356"/>
      <c r="BE93" s="357"/>
    </row>
    <row r="94" spans="2:57" ht="10" customHeight="1" thickTop="1" thickBot="1" x14ac:dyDescent="0.2"/>
    <row r="95" spans="2:57" ht="14" thickTop="1" x14ac:dyDescent="0.15">
      <c r="B95" s="534">
        <v>4</v>
      </c>
      <c r="C95" s="537" t="str">
        <f>'Calendrier 2021'!M6</f>
        <v>Octobre 2021</v>
      </c>
      <c r="E95" s="358"/>
      <c r="F95" s="359"/>
      <c r="G95" s="359"/>
      <c r="H95" s="359"/>
      <c r="I95" s="359"/>
      <c r="J95" s="359"/>
      <c r="K95" s="359"/>
      <c r="L95" s="359"/>
      <c r="M95" s="359"/>
      <c r="N95" s="359"/>
      <c r="O95" s="360"/>
      <c r="S95" s="358"/>
      <c r="T95" s="359"/>
      <c r="U95" s="359"/>
      <c r="V95" s="359"/>
      <c r="W95" s="359"/>
      <c r="X95" s="359"/>
      <c r="Y95" s="359"/>
      <c r="Z95" s="359"/>
      <c r="AA95" s="359"/>
      <c r="AB95" s="359"/>
      <c r="AC95" s="360"/>
      <c r="AG95" s="358"/>
      <c r="AH95" s="359"/>
      <c r="AI95" s="359"/>
      <c r="AJ95" s="359"/>
      <c r="AK95" s="359"/>
      <c r="AL95" s="359"/>
      <c r="AM95" s="359"/>
      <c r="AN95" s="359"/>
      <c r="AO95" s="359"/>
      <c r="AP95" s="359"/>
      <c r="AQ95" s="360"/>
      <c r="AU95" s="358"/>
      <c r="AV95" s="359"/>
      <c r="AW95" s="359"/>
      <c r="AX95" s="359"/>
      <c r="AY95" s="359"/>
      <c r="AZ95" s="359"/>
      <c r="BA95" s="359"/>
      <c r="BB95" s="359"/>
      <c r="BC95" s="359"/>
      <c r="BD95" s="359"/>
      <c r="BE95" s="360"/>
    </row>
    <row r="96" spans="2:57" ht="16" x14ac:dyDescent="0.2">
      <c r="B96" s="534"/>
      <c r="C96" s="538"/>
      <c r="E96" s="540" t="s">
        <v>42</v>
      </c>
      <c r="F96" s="361"/>
      <c r="G96" s="361"/>
      <c r="H96" s="361"/>
      <c r="I96" s="361"/>
      <c r="J96" s="361"/>
      <c r="K96" s="361"/>
      <c r="L96" s="361"/>
      <c r="M96" s="361"/>
      <c r="N96" s="361"/>
      <c r="O96" s="542" t="s">
        <v>43</v>
      </c>
      <c r="S96" s="540" t="s">
        <v>42</v>
      </c>
      <c r="T96" s="361"/>
      <c r="U96" s="361"/>
      <c r="V96" s="361"/>
      <c r="W96" s="361"/>
      <c r="X96" s="361"/>
      <c r="Y96" s="361"/>
      <c r="Z96" s="361"/>
      <c r="AA96" s="361"/>
      <c r="AB96" s="361"/>
      <c r="AC96" s="542" t="s">
        <v>43</v>
      </c>
      <c r="AG96" s="540" t="s">
        <v>42</v>
      </c>
      <c r="AH96" s="361"/>
      <c r="AI96" s="361"/>
      <c r="AJ96" s="361"/>
      <c r="AK96" s="361"/>
      <c r="AL96" s="361"/>
      <c r="AM96" s="361"/>
      <c r="AN96" s="361"/>
      <c r="AO96" s="361"/>
      <c r="AP96" s="361"/>
      <c r="AQ96" s="542" t="s">
        <v>43</v>
      </c>
      <c r="AU96" s="540" t="s">
        <v>42</v>
      </c>
      <c r="AV96" s="361"/>
      <c r="AW96" s="361"/>
      <c r="AX96" s="361"/>
      <c r="AY96" s="361"/>
      <c r="AZ96" s="361"/>
      <c r="BA96" s="361"/>
      <c r="BB96" s="361"/>
      <c r="BC96" s="361"/>
      <c r="BD96" s="361"/>
      <c r="BE96" s="542" t="s">
        <v>43</v>
      </c>
    </row>
    <row r="97" spans="2:57" ht="16" x14ac:dyDescent="0.2">
      <c r="B97" s="534"/>
      <c r="C97" s="538"/>
      <c r="E97" s="541"/>
      <c r="F97" s="361"/>
      <c r="G97" s="361"/>
      <c r="H97" s="361"/>
      <c r="I97" s="361"/>
      <c r="J97" s="361"/>
      <c r="K97" s="361"/>
      <c r="L97" s="361"/>
      <c r="M97" s="361"/>
      <c r="N97" s="361"/>
      <c r="O97" s="543"/>
      <c r="S97" s="541"/>
      <c r="T97" s="361"/>
      <c r="U97" s="361"/>
      <c r="V97" s="361"/>
      <c r="W97" s="361"/>
      <c r="X97" s="361"/>
      <c r="Y97" s="361"/>
      <c r="Z97" s="361"/>
      <c r="AA97" s="361"/>
      <c r="AB97" s="361"/>
      <c r="AC97" s="543"/>
      <c r="AG97" s="541"/>
      <c r="AH97" s="361"/>
      <c r="AI97" s="361"/>
      <c r="AJ97" s="361"/>
      <c r="AK97" s="361"/>
      <c r="AL97" s="361"/>
      <c r="AM97" s="361"/>
      <c r="AN97" s="361"/>
      <c r="AO97" s="361"/>
      <c r="AP97" s="361"/>
      <c r="AQ97" s="543"/>
      <c r="AU97" s="541"/>
      <c r="AV97" s="361"/>
      <c r="AW97" s="361"/>
      <c r="AX97" s="361"/>
      <c r="AY97" s="361"/>
      <c r="AZ97" s="361"/>
      <c r="BA97" s="361"/>
      <c r="BB97" s="361"/>
      <c r="BC97" s="361"/>
      <c r="BD97" s="361"/>
      <c r="BE97" s="543"/>
    </row>
    <row r="98" spans="2:57" ht="21" x14ac:dyDescent="0.25">
      <c r="B98" s="534"/>
      <c r="C98" s="538"/>
      <c r="E98" s="541"/>
      <c r="F98" s="362" t="str">
        <f>F88</f>
        <v>Demande mensuelle</v>
      </c>
      <c r="G98" s="362" t="s">
        <v>44</v>
      </c>
      <c r="H98" s="362" t="str">
        <f>H88</f>
        <v>Achalandage mensuel</v>
      </c>
      <c r="I98" s="362" t="s">
        <v>45</v>
      </c>
      <c r="J98" s="362" t="s">
        <v>46</v>
      </c>
      <c r="K98" s="362" t="s">
        <v>47</v>
      </c>
      <c r="L98" s="362" t="s">
        <v>45</v>
      </c>
      <c r="M98" s="362" t="s">
        <v>48</v>
      </c>
      <c r="N98" s="362" t="s">
        <v>49</v>
      </c>
      <c r="O98" s="543"/>
      <c r="S98" s="541"/>
      <c r="T98" s="362" t="str">
        <f>T88</f>
        <v>Demande mensuelle</v>
      </c>
      <c r="U98" s="362" t="s">
        <v>44</v>
      </c>
      <c r="V98" s="362" t="str">
        <f>V88</f>
        <v>Achalandage mensuel</v>
      </c>
      <c r="W98" s="362" t="s">
        <v>45</v>
      </c>
      <c r="X98" s="362" t="s">
        <v>46</v>
      </c>
      <c r="Y98" s="362" t="s">
        <v>47</v>
      </c>
      <c r="Z98" s="362" t="s">
        <v>45</v>
      </c>
      <c r="AA98" s="362" t="s">
        <v>48</v>
      </c>
      <c r="AB98" s="362" t="s">
        <v>49</v>
      </c>
      <c r="AC98" s="543"/>
      <c r="AG98" s="541"/>
      <c r="AH98" s="362" t="str">
        <f>AH88</f>
        <v>Demande mensuelle</v>
      </c>
      <c r="AI98" s="362" t="s">
        <v>44</v>
      </c>
      <c r="AJ98" s="362" t="str">
        <f>AJ88</f>
        <v>Achalandage mensuel</v>
      </c>
      <c r="AK98" s="362" t="s">
        <v>45</v>
      </c>
      <c r="AL98" s="362" t="s">
        <v>46</v>
      </c>
      <c r="AM98" s="362" t="s">
        <v>47</v>
      </c>
      <c r="AN98" s="362" t="s">
        <v>45</v>
      </c>
      <c r="AO98" s="362" t="s">
        <v>48</v>
      </c>
      <c r="AP98" s="362" t="s">
        <v>49</v>
      </c>
      <c r="AQ98" s="543"/>
      <c r="AU98" s="541"/>
      <c r="AV98" s="362" t="str">
        <f>AV88</f>
        <v>Demande mensuelle</v>
      </c>
      <c r="AW98" s="362" t="s">
        <v>44</v>
      </c>
      <c r="AX98" s="362" t="str">
        <f>AX88</f>
        <v>Achalandage mensuel</v>
      </c>
      <c r="AY98" s="362" t="s">
        <v>45</v>
      </c>
      <c r="AZ98" s="362" t="s">
        <v>46</v>
      </c>
      <c r="BA98" s="362" t="s">
        <v>47</v>
      </c>
      <c r="BB98" s="362" t="s">
        <v>45</v>
      </c>
      <c r="BC98" s="362" t="s">
        <v>48</v>
      </c>
      <c r="BD98" s="362" t="s">
        <v>49</v>
      </c>
      <c r="BE98" s="543"/>
    </row>
    <row r="99" spans="2:57" ht="19" x14ac:dyDescent="0.25">
      <c r="B99" s="534"/>
      <c r="C99" s="538"/>
      <c r="E99" s="541"/>
      <c r="F99" s="363" t="s">
        <v>2</v>
      </c>
      <c r="G99" s="364"/>
      <c r="H99" s="363"/>
      <c r="I99" s="364"/>
      <c r="J99" s="364"/>
      <c r="K99" s="364"/>
      <c r="L99" s="364"/>
      <c r="M99" s="364"/>
      <c r="N99" s="364"/>
      <c r="O99" s="543"/>
      <c r="S99" s="541"/>
      <c r="T99" s="363" t="s">
        <v>2</v>
      </c>
      <c r="U99" s="364"/>
      <c r="V99" s="363"/>
      <c r="W99" s="364"/>
      <c r="X99" s="364"/>
      <c r="Y99" s="364"/>
      <c r="Z99" s="364"/>
      <c r="AA99" s="364"/>
      <c r="AB99" s="364"/>
      <c r="AC99" s="543"/>
      <c r="AG99" s="541"/>
      <c r="AH99" s="363" t="s">
        <v>2</v>
      </c>
      <c r="AI99" s="364"/>
      <c r="AJ99" s="363"/>
      <c r="AK99" s="364"/>
      <c r="AL99" s="364"/>
      <c r="AM99" s="364"/>
      <c r="AN99" s="364"/>
      <c r="AO99" s="364"/>
      <c r="AP99" s="364"/>
      <c r="AQ99" s="543"/>
      <c r="AU99" s="541"/>
      <c r="AV99" s="363" t="s">
        <v>2</v>
      </c>
      <c r="AW99" s="364"/>
      <c r="AX99" s="363"/>
      <c r="AY99" s="364"/>
      <c r="AZ99" s="364"/>
      <c r="BA99" s="364"/>
      <c r="BB99" s="364"/>
      <c r="BC99" s="364"/>
      <c r="BD99" s="364"/>
      <c r="BE99" s="543"/>
    </row>
    <row r="100" spans="2:57" ht="26" x14ac:dyDescent="0.3">
      <c r="B100" s="534"/>
      <c r="C100" s="538"/>
      <c r="E100" s="541"/>
      <c r="F100" s="365" t="s">
        <v>133</v>
      </c>
      <c r="G100" s="366"/>
      <c r="H100" s="365" t="s">
        <v>50</v>
      </c>
      <c r="I100" s="366"/>
      <c r="J100" s="366"/>
      <c r="K100" s="365" t="str">
        <f>+K98</f>
        <v>Um/A</v>
      </c>
      <c r="L100" s="366"/>
      <c r="M100" s="365" t="str">
        <f>+M98</f>
        <v>PmO</v>
      </c>
      <c r="N100" s="366"/>
      <c r="O100" s="543"/>
      <c r="S100" s="541"/>
      <c r="T100" s="365" t="s">
        <v>133</v>
      </c>
      <c r="U100" s="366"/>
      <c r="V100" s="365" t="s">
        <v>50</v>
      </c>
      <c r="W100" s="366"/>
      <c r="X100" s="366"/>
      <c r="Y100" s="365" t="str">
        <f>+Y98</f>
        <v>Um/A</v>
      </c>
      <c r="Z100" s="366"/>
      <c r="AA100" s="365" t="str">
        <f>+AA98</f>
        <v>PmO</v>
      </c>
      <c r="AB100" s="366"/>
      <c r="AC100" s="543"/>
      <c r="AG100" s="541"/>
      <c r="AH100" s="365" t="s">
        <v>133</v>
      </c>
      <c r="AI100" s="366"/>
      <c r="AJ100" s="365" t="s">
        <v>50</v>
      </c>
      <c r="AK100" s="366"/>
      <c r="AL100" s="366"/>
      <c r="AM100" s="365" t="str">
        <f>+AM98</f>
        <v>Um/A</v>
      </c>
      <c r="AN100" s="366"/>
      <c r="AO100" s="365" t="str">
        <f>+AO98</f>
        <v>PmO</v>
      </c>
      <c r="AP100" s="366"/>
      <c r="AQ100" s="543"/>
      <c r="AU100" s="541"/>
      <c r="AV100" s="365" t="s">
        <v>133</v>
      </c>
      <c r="AW100" s="366"/>
      <c r="AX100" s="365" t="s">
        <v>50</v>
      </c>
      <c r="AY100" s="366"/>
      <c r="AZ100" s="366"/>
      <c r="BA100" s="365" t="str">
        <f>+BA98</f>
        <v>Um/A</v>
      </c>
      <c r="BB100" s="366"/>
      <c r="BC100" s="365" t="str">
        <f>+BC98</f>
        <v>PmO</v>
      </c>
      <c r="BD100" s="366"/>
      <c r="BE100" s="543"/>
    </row>
    <row r="101" spans="2:57" ht="21" x14ac:dyDescent="0.25">
      <c r="B101" s="534"/>
      <c r="C101" s="538"/>
      <c r="E101" s="541"/>
      <c r="F101" s="299">
        <f>+T101+AH101+AV101</f>
        <v>3255</v>
      </c>
      <c r="G101" s="362" t="s">
        <v>44</v>
      </c>
      <c r="H101" s="165">
        <f>'% Occupation'!M19</f>
        <v>1085</v>
      </c>
      <c r="I101" s="362" t="s">
        <v>45</v>
      </c>
      <c r="J101" s="362" t="s">
        <v>46</v>
      </c>
      <c r="K101" s="386">
        <f>+Y101+AM101+BA101</f>
        <v>3</v>
      </c>
      <c r="L101" s="362" t="s">
        <v>45</v>
      </c>
      <c r="M101" s="383">
        <f>F101/H101/K101</f>
        <v>1</v>
      </c>
      <c r="N101" s="362" t="s">
        <v>49</v>
      </c>
      <c r="O101" s="543"/>
      <c r="S101" s="541"/>
      <c r="T101" s="299">
        <f>+V101*(Y101*AA101)</f>
        <v>1085</v>
      </c>
      <c r="U101" s="362" t="s">
        <v>44</v>
      </c>
      <c r="V101" s="165">
        <f>H101</f>
        <v>1085</v>
      </c>
      <c r="W101" s="362" t="s">
        <v>45</v>
      </c>
      <c r="X101" s="362" t="s">
        <v>46</v>
      </c>
      <c r="Y101" s="385">
        <v>1</v>
      </c>
      <c r="Z101" s="362" t="s">
        <v>45</v>
      </c>
      <c r="AA101" s="300">
        <v>1</v>
      </c>
      <c r="AB101" s="362" t="s">
        <v>49</v>
      </c>
      <c r="AC101" s="543"/>
      <c r="AG101" s="541"/>
      <c r="AH101" s="299">
        <f>+AJ101*(AM101*AO101)</f>
        <v>1085</v>
      </c>
      <c r="AI101" s="362" t="s">
        <v>44</v>
      </c>
      <c r="AJ101" s="165">
        <f>V101</f>
        <v>1085</v>
      </c>
      <c r="AK101" s="362" t="s">
        <v>45</v>
      </c>
      <c r="AL101" s="362" t="s">
        <v>46</v>
      </c>
      <c r="AM101" s="385">
        <v>1</v>
      </c>
      <c r="AN101" s="362" t="s">
        <v>45</v>
      </c>
      <c r="AO101" s="300">
        <v>1</v>
      </c>
      <c r="AP101" s="362" t="s">
        <v>49</v>
      </c>
      <c r="AQ101" s="543"/>
      <c r="AU101" s="541"/>
      <c r="AV101" s="299">
        <f>+AX101*(BA101*BC101)</f>
        <v>1085</v>
      </c>
      <c r="AW101" s="362" t="s">
        <v>44</v>
      </c>
      <c r="AX101" s="165">
        <f>AJ101</f>
        <v>1085</v>
      </c>
      <c r="AY101" s="362" t="s">
        <v>45</v>
      </c>
      <c r="AZ101" s="362" t="s">
        <v>46</v>
      </c>
      <c r="BA101" s="385">
        <v>1</v>
      </c>
      <c r="BB101" s="362" t="s">
        <v>45</v>
      </c>
      <c r="BC101" s="300">
        <v>1</v>
      </c>
      <c r="BD101" s="362" t="s">
        <v>49</v>
      </c>
      <c r="BE101" s="543"/>
    </row>
    <row r="102" spans="2:57" ht="16" x14ac:dyDescent="0.2">
      <c r="B102" s="534"/>
      <c r="C102" s="538"/>
      <c r="E102" s="541"/>
      <c r="F102" s="366"/>
      <c r="G102" s="366"/>
      <c r="H102" s="366"/>
      <c r="I102" s="366"/>
      <c r="J102" s="366"/>
      <c r="K102" s="366"/>
      <c r="L102" s="366"/>
      <c r="M102" s="366"/>
      <c r="N102" s="366"/>
      <c r="O102" s="543"/>
      <c r="S102" s="541"/>
      <c r="T102" s="366"/>
      <c r="U102" s="366"/>
      <c r="V102" s="366"/>
      <c r="W102" s="366"/>
      <c r="X102" s="366"/>
      <c r="Y102" s="366"/>
      <c r="Z102" s="366"/>
      <c r="AA102" s="366"/>
      <c r="AB102" s="366"/>
      <c r="AC102" s="543"/>
      <c r="AG102" s="541"/>
      <c r="AH102" s="366"/>
      <c r="AI102" s="366"/>
      <c r="AJ102" s="366"/>
      <c r="AK102" s="366"/>
      <c r="AL102" s="366"/>
      <c r="AM102" s="366"/>
      <c r="AN102" s="366"/>
      <c r="AO102" s="366"/>
      <c r="AP102" s="366"/>
      <c r="AQ102" s="543"/>
      <c r="AU102" s="541"/>
      <c r="AV102" s="366"/>
      <c r="AW102" s="366"/>
      <c r="AX102" s="366"/>
      <c r="AY102" s="366"/>
      <c r="AZ102" s="366"/>
      <c r="BA102" s="366"/>
      <c r="BB102" s="366"/>
      <c r="BC102" s="366"/>
      <c r="BD102" s="366"/>
      <c r="BE102" s="543"/>
    </row>
    <row r="103" spans="2:57" ht="14" thickBot="1" x14ac:dyDescent="0.2">
      <c r="B103" s="534"/>
      <c r="C103" s="539"/>
      <c r="E103" s="367"/>
      <c r="F103" s="368"/>
      <c r="G103" s="368"/>
      <c r="H103" s="368"/>
      <c r="I103" s="368"/>
      <c r="J103" s="368"/>
      <c r="K103" s="368"/>
      <c r="L103" s="368"/>
      <c r="M103" s="368"/>
      <c r="N103" s="368"/>
      <c r="O103" s="369"/>
      <c r="S103" s="367"/>
      <c r="T103" s="368"/>
      <c r="U103" s="368"/>
      <c r="V103" s="368"/>
      <c r="W103" s="368"/>
      <c r="X103" s="368"/>
      <c r="Y103" s="368"/>
      <c r="Z103" s="368"/>
      <c r="AA103" s="368"/>
      <c r="AB103" s="368"/>
      <c r="AC103" s="369"/>
      <c r="AG103" s="367"/>
      <c r="AH103" s="368"/>
      <c r="AI103" s="368"/>
      <c r="AJ103" s="368"/>
      <c r="AK103" s="368"/>
      <c r="AL103" s="368"/>
      <c r="AM103" s="368"/>
      <c r="AN103" s="368"/>
      <c r="AO103" s="368"/>
      <c r="AP103" s="368"/>
      <c r="AQ103" s="369"/>
      <c r="AU103" s="367"/>
      <c r="AV103" s="368"/>
      <c r="AW103" s="368"/>
      <c r="AX103" s="368"/>
      <c r="AY103" s="368"/>
      <c r="AZ103" s="368"/>
      <c r="BA103" s="368"/>
      <c r="BB103" s="368"/>
      <c r="BC103" s="368"/>
      <c r="BD103" s="368"/>
      <c r="BE103" s="369"/>
    </row>
    <row r="104" spans="2:57" ht="10" customHeight="1" thickTop="1" thickBot="1" x14ac:dyDescent="0.2">
      <c r="B104" s="534"/>
    </row>
    <row r="105" spans="2:57" ht="14" thickTop="1" x14ac:dyDescent="0.15">
      <c r="B105" s="534"/>
      <c r="C105" s="537" t="str">
        <f>'Calendrier 2021'!N6</f>
        <v>Novembre 2021</v>
      </c>
      <c r="E105" s="358"/>
      <c r="F105" s="359"/>
      <c r="G105" s="359"/>
      <c r="H105" s="359"/>
      <c r="I105" s="359"/>
      <c r="J105" s="359"/>
      <c r="K105" s="359"/>
      <c r="L105" s="359"/>
      <c r="M105" s="359"/>
      <c r="N105" s="359"/>
      <c r="O105" s="360"/>
      <c r="S105" s="358"/>
      <c r="T105" s="359"/>
      <c r="U105" s="359"/>
      <c r="V105" s="359"/>
      <c r="W105" s="359"/>
      <c r="X105" s="359"/>
      <c r="Y105" s="359"/>
      <c r="Z105" s="359"/>
      <c r="AA105" s="359"/>
      <c r="AB105" s="359"/>
      <c r="AC105" s="360"/>
      <c r="AG105" s="358"/>
      <c r="AH105" s="359"/>
      <c r="AI105" s="359"/>
      <c r="AJ105" s="359"/>
      <c r="AK105" s="359"/>
      <c r="AL105" s="359"/>
      <c r="AM105" s="359"/>
      <c r="AN105" s="359"/>
      <c r="AO105" s="359"/>
      <c r="AP105" s="359"/>
      <c r="AQ105" s="360"/>
      <c r="AU105" s="358"/>
      <c r="AV105" s="359"/>
      <c r="AW105" s="359"/>
      <c r="AX105" s="359"/>
      <c r="AY105" s="359"/>
      <c r="AZ105" s="359"/>
      <c r="BA105" s="359"/>
      <c r="BB105" s="359"/>
      <c r="BC105" s="359"/>
      <c r="BD105" s="359"/>
      <c r="BE105" s="360"/>
    </row>
    <row r="106" spans="2:57" ht="16" x14ac:dyDescent="0.2">
      <c r="B106" s="534"/>
      <c r="C106" s="538"/>
      <c r="E106" s="540" t="s">
        <v>42</v>
      </c>
      <c r="F106" s="361"/>
      <c r="G106" s="361"/>
      <c r="H106" s="361"/>
      <c r="I106" s="361"/>
      <c r="J106" s="361"/>
      <c r="K106" s="361"/>
      <c r="L106" s="361"/>
      <c r="M106" s="361"/>
      <c r="N106" s="361"/>
      <c r="O106" s="542" t="s">
        <v>43</v>
      </c>
      <c r="S106" s="540" t="s">
        <v>42</v>
      </c>
      <c r="T106" s="361"/>
      <c r="U106" s="361"/>
      <c r="V106" s="361"/>
      <c r="W106" s="361"/>
      <c r="X106" s="361"/>
      <c r="Y106" s="361"/>
      <c r="Z106" s="361"/>
      <c r="AA106" s="361"/>
      <c r="AB106" s="361"/>
      <c r="AC106" s="542" t="s">
        <v>43</v>
      </c>
      <c r="AG106" s="540" t="s">
        <v>42</v>
      </c>
      <c r="AH106" s="361"/>
      <c r="AI106" s="361"/>
      <c r="AJ106" s="361"/>
      <c r="AK106" s="361"/>
      <c r="AL106" s="361"/>
      <c r="AM106" s="361"/>
      <c r="AN106" s="361"/>
      <c r="AO106" s="361"/>
      <c r="AP106" s="361"/>
      <c r="AQ106" s="542" t="s">
        <v>43</v>
      </c>
      <c r="AU106" s="540" t="s">
        <v>42</v>
      </c>
      <c r="AV106" s="361"/>
      <c r="AW106" s="361"/>
      <c r="AX106" s="361"/>
      <c r="AY106" s="361"/>
      <c r="AZ106" s="361"/>
      <c r="BA106" s="361"/>
      <c r="BB106" s="361"/>
      <c r="BC106" s="361"/>
      <c r="BD106" s="361"/>
      <c r="BE106" s="542" t="s">
        <v>43</v>
      </c>
    </row>
    <row r="107" spans="2:57" ht="16" x14ac:dyDescent="0.2">
      <c r="B107" s="534"/>
      <c r="C107" s="538"/>
      <c r="E107" s="541"/>
      <c r="F107" s="361"/>
      <c r="G107" s="361"/>
      <c r="H107" s="361"/>
      <c r="I107" s="361"/>
      <c r="J107" s="361"/>
      <c r="K107" s="361"/>
      <c r="L107" s="361"/>
      <c r="M107" s="361"/>
      <c r="N107" s="361"/>
      <c r="O107" s="543"/>
      <c r="S107" s="541"/>
      <c r="T107" s="361"/>
      <c r="U107" s="361"/>
      <c r="V107" s="361"/>
      <c r="W107" s="361"/>
      <c r="X107" s="361"/>
      <c r="Y107" s="361"/>
      <c r="Z107" s="361"/>
      <c r="AA107" s="361"/>
      <c r="AB107" s="361"/>
      <c r="AC107" s="543"/>
      <c r="AG107" s="541"/>
      <c r="AH107" s="361"/>
      <c r="AI107" s="361"/>
      <c r="AJ107" s="361"/>
      <c r="AK107" s="361"/>
      <c r="AL107" s="361"/>
      <c r="AM107" s="361"/>
      <c r="AN107" s="361"/>
      <c r="AO107" s="361"/>
      <c r="AP107" s="361"/>
      <c r="AQ107" s="543"/>
      <c r="AU107" s="541"/>
      <c r="AV107" s="361"/>
      <c r="AW107" s="361"/>
      <c r="AX107" s="361"/>
      <c r="AY107" s="361"/>
      <c r="AZ107" s="361"/>
      <c r="BA107" s="361"/>
      <c r="BB107" s="361"/>
      <c r="BC107" s="361"/>
      <c r="BD107" s="361"/>
      <c r="BE107" s="543"/>
    </row>
    <row r="108" spans="2:57" ht="21" x14ac:dyDescent="0.25">
      <c r="B108" s="534"/>
      <c r="C108" s="538"/>
      <c r="E108" s="541"/>
      <c r="F108" s="362" t="str">
        <f>F98</f>
        <v>Demande mensuelle</v>
      </c>
      <c r="G108" s="362" t="s">
        <v>44</v>
      </c>
      <c r="H108" s="362" t="str">
        <f>H98</f>
        <v>Achalandage mensuel</v>
      </c>
      <c r="I108" s="362" t="s">
        <v>45</v>
      </c>
      <c r="J108" s="362" t="s">
        <v>46</v>
      </c>
      <c r="K108" s="362" t="s">
        <v>47</v>
      </c>
      <c r="L108" s="362" t="s">
        <v>45</v>
      </c>
      <c r="M108" s="362" t="s">
        <v>48</v>
      </c>
      <c r="N108" s="362" t="s">
        <v>49</v>
      </c>
      <c r="O108" s="543"/>
      <c r="S108" s="541"/>
      <c r="T108" s="362" t="str">
        <f>T98</f>
        <v>Demande mensuelle</v>
      </c>
      <c r="U108" s="362" t="s">
        <v>44</v>
      </c>
      <c r="V108" s="362" t="str">
        <f>V98</f>
        <v>Achalandage mensuel</v>
      </c>
      <c r="W108" s="362" t="s">
        <v>45</v>
      </c>
      <c r="X108" s="362" t="s">
        <v>46</v>
      </c>
      <c r="Y108" s="362" t="s">
        <v>47</v>
      </c>
      <c r="Z108" s="362" t="s">
        <v>45</v>
      </c>
      <c r="AA108" s="362" t="s">
        <v>48</v>
      </c>
      <c r="AB108" s="362" t="s">
        <v>49</v>
      </c>
      <c r="AC108" s="543"/>
      <c r="AG108" s="541"/>
      <c r="AH108" s="362" t="str">
        <f>AH98</f>
        <v>Demande mensuelle</v>
      </c>
      <c r="AI108" s="362" t="s">
        <v>44</v>
      </c>
      <c r="AJ108" s="362" t="str">
        <f>AJ98</f>
        <v>Achalandage mensuel</v>
      </c>
      <c r="AK108" s="362" t="s">
        <v>45</v>
      </c>
      <c r="AL108" s="362" t="s">
        <v>46</v>
      </c>
      <c r="AM108" s="362" t="s">
        <v>47</v>
      </c>
      <c r="AN108" s="362" t="s">
        <v>45</v>
      </c>
      <c r="AO108" s="362" t="s">
        <v>48</v>
      </c>
      <c r="AP108" s="362" t="s">
        <v>49</v>
      </c>
      <c r="AQ108" s="543"/>
      <c r="AU108" s="541"/>
      <c r="AV108" s="362" t="str">
        <f>AV98</f>
        <v>Demande mensuelle</v>
      </c>
      <c r="AW108" s="362" t="s">
        <v>44</v>
      </c>
      <c r="AX108" s="362" t="str">
        <f>AX98</f>
        <v>Achalandage mensuel</v>
      </c>
      <c r="AY108" s="362" t="s">
        <v>45</v>
      </c>
      <c r="AZ108" s="362" t="s">
        <v>46</v>
      </c>
      <c r="BA108" s="362" t="s">
        <v>47</v>
      </c>
      <c r="BB108" s="362" t="s">
        <v>45</v>
      </c>
      <c r="BC108" s="362" t="s">
        <v>48</v>
      </c>
      <c r="BD108" s="362" t="s">
        <v>49</v>
      </c>
      <c r="BE108" s="543"/>
    </row>
    <row r="109" spans="2:57" ht="19" x14ac:dyDescent="0.25">
      <c r="B109" s="534"/>
      <c r="C109" s="538"/>
      <c r="E109" s="541"/>
      <c r="F109" s="363" t="s">
        <v>2</v>
      </c>
      <c r="G109" s="364"/>
      <c r="H109" s="363"/>
      <c r="I109" s="364"/>
      <c r="J109" s="364"/>
      <c r="K109" s="364"/>
      <c r="L109" s="364"/>
      <c r="M109" s="364"/>
      <c r="N109" s="364"/>
      <c r="O109" s="543"/>
      <c r="S109" s="541"/>
      <c r="T109" s="363" t="s">
        <v>2</v>
      </c>
      <c r="U109" s="364"/>
      <c r="V109" s="363"/>
      <c r="W109" s="364"/>
      <c r="X109" s="364"/>
      <c r="Y109" s="364"/>
      <c r="Z109" s="364"/>
      <c r="AA109" s="364"/>
      <c r="AB109" s="364"/>
      <c r="AC109" s="543"/>
      <c r="AG109" s="541"/>
      <c r="AH109" s="363" t="s">
        <v>2</v>
      </c>
      <c r="AI109" s="364"/>
      <c r="AJ109" s="363"/>
      <c r="AK109" s="364"/>
      <c r="AL109" s="364"/>
      <c r="AM109" s="364"/>
      <c r="AN109" s="364"/>
      <c r="AO109" s="364"/>
      <c r="AP109" s="364"/>
      <c r="AQ109" s="543"/>
      <c r="AU109" s="541"/>
      <c r="AV109" s="363" t="s">
        <v>2</v>
      </c>
      <c r="AW109" s="364"/>
      <c r="AX109" s="363"/>
      <c r="AY109" s="364"/>
      <c r="AZ109" s="364"/>
      <c r="BA109" s="364"/>
      <c r="BB109" s="364"/>
      <c r="BC109" s="364"/>
      <c r="BD109" s="364"/>
      <c r="BE109" s="543"/>
    </row>
    <row r="110" spans="2:57" ht="26" x14ac:dyDescent="0.3">
      <c r="B110" s="534"/>
      <c r="C110" s="538"/>
      <c r="E110" s="541"/>
      <c r="F110" s="365" t="s">
        <v>133</v>
      </c>
      <c r="G110" s="366"/>
      <c r="H110" s="365" t="s">
        <v>50</v>
      </c>
      <c r="I110" s="366"/>
      <c r="J110" s="366"/>
      <c r="K110" s="365" t="str">
        <f>+K108</f>
        <v>Um/A</v>
      </c>
      <c r="L110" s="366"/>
      <c r="M110" s="365" t="str">
        <f>+M108</f>
        <v>PmO</v>
      </c>
      <c r="N110" s="366"/>
      <c r="O110" s="543"/>
      <c r="S110" s="541"/>
      <c r="T110" s="365" t="s">
        <v>133</v>
      </c>
      <c r="U110" s="366"/>
      <c r="V110" s="365" t="s">
        <v>50</v>
      </c>
      <c r="W110" s="366"/>
      <c r="X110" s="366"/>
      <c r="Y110" s="365" t="str">
        <f>+Y108</f>
        <v>Um/A</v>
      </c>
      <c r="Z110" s="366"/>
      <c r="AA110" s="365" t="str">
        <f>+AA108</f>
        <v>PmO</v>
      </c>
      <c r="AB110" s="366"/>
      <c r="AC110" s="543"/>
      <c r="AG110" s="541"/>
      <c r="AH110" s="365" t="s">
        <v>133</v>
      </c>
      <c r="AI110" s="366"/>
      <c r="AJ110" s="365" t="s">
        <v>50</v>
      </c>
      <c r="AK110" s="366"/>
      <c r="AL110" s="366"/>
      <c r="AM110" s="365" t="str">
        <f>+AM108</f>
        <v>Um/A</v>
      </c>
      <c r="AN110" s="366"/>
      <c r="AO110" s="365" t="str">
        <f>+AO108</f>
        <v>PmO</v>
      </c>
      <c r="AP110" s="366"/>
      <c r="AQ110" s="543"/>
      <c r="AU110" s="541"/>
      <c r="AV110" s="365" t="s">
        <v>133</v>
      </c>
      <c r="AW110" s="366"/>
      <c r="AX110" s="365" t="s">
        <v>50</v>
      </c>
      <c r="AY110" s="366"/>
      <c r="AZ110" s="366"/>
      <c r="BA110" s="365" t="str">
        <f>+BA108</f>
        <v>Um/A</v>
      </c>
      <c r="BB110" s="366"/>
      <c r="BC110" s="365" t="str">
        <f>+BC108</f>
        <v>PmO</v>
      </c>
      <c r="BD110" s="366"/>
      <c r="BE110" s="543"/>
    </row>
    <row r="111" spans="2:57" ht="21" x14ac:dyDescent="0.25">
      <c r="B111" s="534"/>
      <c r="C111" s="538"/>
      <c r="E111" s="541"/>
      <c r="F111" s="299">
        <f>+T111+AH111+AV111</f>
        <v>2250</v>
      </c>
      <c r="G111" s="362" t="s">
        <v>44</v>
      </c>
      <c r="H111" s="165">
        <f>'% Occupation'!N19</f>
        <v>750</v>
      </c>
      <c r="I111" s="362" t="s">
        <v>45</v>
      </c>
      <c r="J111" s="362" t="s">
        <v>46</v>
      </c>
      <c r="K111" s="386">
        <f>+Y111+AM111+BA111</f>
        <v>3</v>
      </c>
      <c r="L111" s="362" t="s">
        <v>45</v>
      </c>
      <c r="M111" s="383">
        <f>F111/H111/K111</f>
        <v>1</v>
      </c>
      <c r="N111" s="362" t="s">
        <v>49</v>
      </c>
      <c r="O111" s="543"/>
      <c r="S111" s="541"/>
      <c r="T111" s="299">
        <f>+V111*(Y111*AA111)</f>
        <v>750</v>
      </c>
      <c r="U111" s="362" t="s">
        <v>44</v>
      </c>
      <c r="V111" s="165">
        <f>H111</f>
        <v>750</v>
      </c>
      <c r="W111" s="362" t="s">
        <v>45</v>
      </c>
      <c r="X111" s="362" t="s">
        <v>46</v>
      </c>
      <c r="Y111" s="385">
        <v>1</v>
      </c>
      <c r="Z111" s="362" t="s">
        <v>45</v>
      </c>
      <c r="AA111" s="300">
        <v>1</v>
      </c>
      <c r="AB111" s="362" t="s">
        <v>49</v>
      </c>
      <c r="AC111" s="543"/>
      <c r="AG111" s="541"/>
      <c r="AH111" s="299">
        <f>+AJ111*(AM111*AO111)</f>
        <v>750</v>
      </c>
      <c r="AI111" s="362" t="s">
        <v>44</v>
      </c>
      <c r="AJ111" s="165">
        <f>V111</f>
        <v>750</v>
      </c>
      <c r="AK111" s="362" t="s">
        <v>45</v>
      </c>
      <c r="AL111" s="362" t="s">
        <v>46</v>
      </c>
      <c r="AM111" s="385">
        <v>1</v>
      </c>
      <c r="AN111" s="362" t="s">
        <v>45</v>
      </c>
      <c r="AO111" s="300">
        <v>1</v>
      </c>
      <c r="AP111" s="362" t="s">
        <v>49</v>
      </c>
      <c r="AQ111" s="543"/>
      <c r="AU111" s="541"/>
      <c r="AV111" s="299">
        <f>+AX111*(BA111*BC111)</f>
        <v>750</v>
      </c>
      <c r="AW111" s="362" t="s">
        <v>44</v>
      </c>
      <c r="AX111" s="165">
        <f>AJ111</f>
        <v>750</v>
      </c>
      <c r="AY111" s="362" t="s">
        <v>45</v>
      </c>
      <c r="AZ111" s="362" t="s">
        <v>46</v>
      </c>
      <c r="BA111" s="385">
        <v>1</v>
      </c>
      <c r="BB111" s="362" t="s">
        <v>45</v>
      </c>
      <c r="BC111" s="300">
        <v>1</v>
      </c>
      <c r="BD111" s="362" t="s">
        <v>49</v>
      </c>
      <c r="BE111" s="543"/>
    </row>
    <row r="112" spans="2:57" ht="16" x14ac:dyDescent="0.2">
      <c r="B112" s="534"/>
      <c r="C112" s="538"/>
      <c r="E112" s="541"/>
      <c r="F112" s="366"/>
      <c r="G112" s="366"/>
      <c r="H112" s="366"/>
      <c r="I112" s="366"/>
      <c r="J112" s="366"/>
      <c r="K112" s="366"/>
      <c r="L112" s="366"/>
      <c r="M112" s="366"/>
      <c r="N112" s="366"/>
      <c r="O112" s="543"/>
      <c r="S112" s="541"/>
      <c r="T112" s="366"/>
      <c r="U112" s="366"/>
      <c r="V112" s="366"/>
      <c r="W112" s="366"/>
      <c r="X112" s="366"/>
      <c r="Y112" s="366"/>
      <c r="Z112" s="366"/>
      <c r="AA112" s="366"/>
      <c r="AB112" s="366"/>
      <c r="AC112" s="543"/>
      <c r="AG112" s="541"/>
      <c r="AH112" s="366"/>
      <c r="AI112" s="366"/>
      <c r="AJ112" s="366"/>
      <c r="AK112" s="366"/>
      <c r="AL112" s="366"/>
      <c r="AM112" s="366"/>
      <c r="AN112" s="366"/>
      <c r="AO112" s="366"/>
      <c r="AP112" s="366"/>
      <c r="AQ112" s="543"/>
      <c r="AU112" s="541"/>
      <c r="AV112" s="366"/>
      <c r="AW112" s="366"/>
      <c r="AX112" s="366"/>
      <c r="AY112" s="366"/>
      <c r="AZ112" s="366"/>
      <c r="BA112" s="366"/>
      <c r="BB112" s="366"/>
      <c r="BC112" s="366"/>
      <c r="BD112" s="366"/>
      <c r="BE112" s="543"/>
    </row>
    <row r="113" spans="2:57" ht="14" thickBot="1" x14ac:dyDescent="0.2">
      <c r="B113" s="534"/>
      <c r="C113" s="539"/>
      <c r="E113" s="367"/>
      <c r="F113" s="368"/>
      <c r="G113" s="368"/>
      <c r="H113" s="368"/>
      <c r="I113" s="368"/>
      <c r="J113" s="368"/>
      <c r="K113" s="368"/>
      <c r="L113" s="368"/>
      <c r="M113" s="368"/>
      <c r="N113" s="368"/>
      <c r="O113" s="369"/>
      <c r="S113" s="367"/>
      <c r="T113" s="368"/>
      <c r="U113" s="368"/>
      <c r="V113" s="368"/>
      <c r="W113" s="368"/>
      <c r="X113" s="368"/>
      <c r="Y113" s="368"/>
      <c r="Z113" s="368"/>
      <c r="AA113" s="368"/>
      <c r="AB113" s="368"/>
      <c r="AC113" s="369"/>
      <c r="AG113" s="367"/>
      <c r="AH113" s="368"/>
      <c r="AI113" s="368"/>
      <c r="AJ113" s="368"/>
      <c r="AK113" s="368"/>
      <c r="AL113" s="368"/>
      <c r="AM113" s="368"/>
      <c r="AN113" s="368"/>
      <c r="AO113" s="368"/>
      <c r="AP113" s="368"/>
      <c r="AQ113" s="369"/>
      <c r="AU113" s="367"/>
      <c r="AV113" s="368"/>
      <c r="AW113" s="368"/>
      <c r="AX113" s="368"/>
      <c r="AY113" s="368"/>
      <c r="AZ113" s="368"/>
      <c r="BA113" s="368"/>
      <c r="BB113" s="368"/>
      <c r="BC113" s="368"/>
      <c r="BD113" s="368"/>
      <c r="BE113" s="369"/>
    </row>
    <row r="114" spans="2:57" ht="10" customHeight="1" thickTop="1" thickBot="1" x14ac:dyDescent="0.2">
      <c r="B114" s="534"/>
    </row>
    <row r="115" spans="2:57" ht="14" thickTop="1" x14ac:dyDescent="0.15">
      <c r="B115" s="534"/>
      <c r="C115" s="537" t="str">
        <f>'Calendrier 2021'!O6</f>
        <v>Décembre 2021</v>
      </c>
      <c r="E115" s="358"/>
      <c r="F115" s="359"/>
      <c r="G115" s="359"/>
      <c r="H115" s="359"/>
      <c r="I115" s="359"/>
      <c r="J115" s="359"/>
      <c r="K115" s="359"/>
      <c r="L115" s="359"/>
      <c r="M115" s="359"/>
      <c r="N115" s="359"/>
      <c r="O115" s="360"/>
      <c r="S115" s="358"/>
      <c r="T115" s="359"/>
      <c r="U115" s="359"/>
      <c r="V115" s="359"/>
      <c r="W115" s="359"/>
      <c r="X115" s="359"/>
      <c r="Y115" s="359"/>
      <c r="Z115" s="359"/>
      <c r="AA115" s="359"/>
      <c r="AB115" s="359"/>
      <c r="AC115" s="360"/>
      <c r="AG115" s="358"/>
      <c r="AH115" s="359"/>
      <c r="AI115" s="359"/>
      <c r="AJ115" s="359"/>
      <c r="AK115" s="359"/>
      <c r="AL115" s="359"/>
      <c r="AM115" s="359"/>
      <c r="AN115" s="359"/>
      <c r="AO115" s="359"/>
      <c r="AP115" s="359"/>
      <c r="AQ115" s="360"/>
      <c r="AU115" s="358"/>
      <c r="AV115" s="359"/>
      <c r="AW115" s="359"/>
      <c r="AX115" s="359"/>
      <c r="AY115" s="359"/>
      <c r="AZ115" s="359"/>
      <c r="BA115" s="359"/>
      <c r="BB115" s="359"/>
      <c r="BC115" s="359"/>
      <c r="BD115" s="359"/>
      <c r="BE115" s="360"/>
    </row>
    <row r="116" spans="2:57" ht="16" x14ac:dyDescent="0.2">
      <c r="B116" s="534"/>
      <c r="C116" s="538"/>
      <c r="E116" s="540" t="s">
        <v>42</v>
      </c>
      <c r="F116" s="361"/>
      <c r="G116" s="361"/>
      <c r="H116" s="361"/>
      <c r="I116" s="361"/>
      <c r="J116" s="361"/>
      <c r="K116" s="361"/>
      <c r="L116" s="361"/>
      <c r="M116" s="361"/>
      <c r="N116" s="361"/>
      <c r="O116" s="542" t="s">
        <v>43</v>
      </c>
      <c r="S116" s="540" t="s">
        <v>42</v>
      </c>
      <c r="T116" s="361"/>
      <c r="U116" s="361"/>
      <c r="V116" s="361"/>
      <c r="W116" s="361"/>
      <c r="X116" s="361"/>
      <c r="Y116" s="361"/>
      <c r="Z116" s="361"/>
      <c r="AA116" s="361"/>
      <c r="AB116" s="361"/>
      <c r="AC116" s="542" t="s">
        <v>43</v>
      </c>
      <c r="AG116" s="540" t="s">
        <v>42</v>
      </c>
      <c r="AH116" s="361"/>
      <c r="AI116" s="361"/>
      <c r="AJ116" s="361"/>
      <c r="AK116" s="361"/>
      <c r="AL116" s="361"/>
      <c r="AM116" s="361"/>
      <c r="AN116" s="361"/>
      <c r="AO116" s="361"/>
      <c r="AP116" s="361"/>
      <c r="AQ116" s="542" t="s">
        <v>43</v>
      </c>
      <c r="AU116" s="540" t="s">
        <v>42</v>
      </c>
      <c r="AV116" s="361"/>
      <c r="AW116" s="361"/>
      <c r="AX116" s="361"/>
      <c r="AY116" s="361"/>
      <c r="AZ116" s="361"/>
      <c r="BA116" s="361"/>
      <c r="BB116" s="361"/>
      <c r="BC116" s="361"/>
      <c r="BD116" s="361"/>
      <c r="BE116" s="542" t="s">
        <v>43</v>
      </c>
    </row>
    <row r="117" spans="2:57" ht="16" x14ac:dyDescent="0.2">
      <c r="B117" s="534"/>
      <c r="C117" s="538"/>
      <c r="E117" s="541"/>
      <c r="F117" s="361"/>
      <c r="G117" s="361"/>
      <c r="H117" s="361"/>
      <c r="I117" s="361"/>
      <c r="J117" s="361"/>
      <c r="K117" s="361"/>
      <c r="L117" s="361"/>
      <c r="M117" s="361"/>
      <c r="N117" s="361"/>
      <c r="O117" s="543"/>
      <c r="S117" s="541"/>
      <c r="T117" s="361"/>
      <c r="U117" s="361"/>
      <c r="V117" s="361"/>
      <c r="W117" s="361"/>
      <c r="X117" s="361"/>
      <c r="Y117" s="361"/>
      <c r="Z117" s="361"/>
      <c r="AA117" s="361"/>
      <c r="AB117" s="361"/>
      <c r="AC117" s="543"/>
      <c r="AG117" s="541"/>
      <c r="AH117" s="361"/>
      <c r="AI117" s="361"/>
      <c r="AJ117" s="361"/>
      <c r="AK117" s="361"/>
      <c r="AL117" s="361"/>
      <c r="AM117" s="361"/>
      <c r="AN117" s="361"/>
      <c r="AO117" s="361"/>
      <c r="AP117" s="361"/>
      <c r="AQ117" s="543"/>
      <c r="AU117" s="541"/>
      <c r="AV117" s="361"/>
      <c r="AW117" s="361"/>
      <c r="AX117" s="361"/>
      <c r="AY117" s="361"/>
      <c r="AZ117" s="361"/>
      <c r="BA117" s="361"/>
      <c r="BB117" s="361"/>
      <c r="BC117" s="361"/>
      <c r="BD117" s="361"/>
      <c r="BE117" s="543"/>
    </row>
    <row r="118" spans="2:57" ht="21" x14ac:dyDescent="0.25">
      <c r="B118" s="534"/>
      <c r="C118" s="538"/>
      <c r="E118" s="541"/>
      <c r="F118" s="362" t="str">
        <f>F108</f>
        <v>Demande mensuelle</v>
      </c>
      <c r="G118" s="362" t="s">
        <v>44</v>
      </c>
      <c r="H118" s="362" t="str">
        <f>H108</f>
        <v>Achalandage mensuel</v>
      </c>
      <c r="I118" s="362" t="s">
        <v>45</v>
      </c>
      <c r="J118" s="362" t="s">
        <v>46</v>
      </c>
      <c r="K118" s="362" t="s">
        <v>47</v>
      </c>
      <c r="L118" s="362" t="s">
        <v>45</v>
      </c>
      <c r="M118" s="362" t="s">
        <v>48</v>
      </c>
      <c r="N118" s="362" t="s">
        <v>49</v>
      </c>
      <c r="O118" s="543"/>
      <c r="S118" s="541"/>
      <c r="T118" s="362" t="str">
        <f>T108</f>
        <v>Demande mensuelle</v>
      </c>
      <c r="U118" s="362" t="s">
        <v>44</v>
      </c>
      <c r="V118" s="362" t="str">
        <f>V108</f>
        <v>Achalandage mensuel</v>
      </c>
      <c r="W118" s="362" t="s">
        <v>45</v>
      </c>
      <c r="X118" s="362" t="s">
        <v>46</v>
      </c>
      <c r="Y118" s="362" t="s">
        <v>47</v>
      </c>
      <c r="Z118" s="362" t="s">
        <v>45</v>
      </c>
      <c r="AA118" s="362" t="s">
        <v>48</v>
      </c>
      <c r="AB118" s="362" t="s">
        <v>49</v>
      </c>
      <c r="AC118" s="543"/>
      <c r="AG118" s="541"/>
      <c r="AH118" s="362" t="str">
        <f>AH108</f>
        <v>Demande mensuelle</v>
      </c>
      <c r="AI118" s="362" t="s">
        <v>44</v>
      </c>
      <c r="AJ118" s="362" t="str">
        <f>AJ108</f>
        <v>Achalandage mensuel</v>
      </c>
      <c r="AK118" s="362" t="s">
        <v>45</v>
      </c>
      <c r="AL118" s="362" t="s">
        <v>46</v>
      </c>
      <c r="AM118" s="362" t="s">
        <v>47</v>
      </c>
      <c r="AN118" s="362" t="s">
        <v>45</v>
      </c>
      <c r="AO118" s="362" t="s">
        <v>48</v>
      </c>
      <c r="AP118" s="362" t="s">
        <v>49</v>
      </c>
      <c r="AQ118" s="543"/>
      <c r="AU118" s="541"/>
      <c r="AV118" s="362" t="str">
        <f>AV108</f>
        <v>Demande mensuelle</v>
      </c>
      <c r="AW118" s="362" t="s">
        <v>44</v>
      </c>
      <c r="AX118" s="362" t="str">
        <f>AX108</f>
        <v>Achalandage mensuel</v>
      </c>
      <c r="AY118" s="362" t="s">
        <v>45</v>
      </c>
      <c r="AZ118" s="362" t="s">
        <v>46</v>
      </c>
      <c r="BA118" s="362" t="s">
        <v>47</v>
      </c>
      <c r="BB118" s="362" t="s">
        <v>45</v>
      </c>
      <c r="BC118" s="362" t="s">
        <v>48</v>
      </c>
      <c r="BD118" s="362" t="s">
        <v>49</v>
      </c>
      <c r="BE118" s="543"/>
    </row>
    <row r="119" spans="2:57" ht="19" x14ac:dyDescent="0.25">
      <c r="B119" s="534"/>
      <c r="C119" s="538"/>
      <c r="E119" s="541"/>
      <c r="F119" s="363" t="s">
        <v>2</v>
      </c>
      <c r="G119" s="364"/>
      <c r="H119" s="363"/>
      <c r="I119" s="364"/>
      <c r="J119" s="364"/>
      <c r="K119" s="364"/>
      <c r="L119" s="364"/>
      <c r="M119" s="364"/>
      <c r="N119" s="364"/>
      <c r="O119" s="543"/>
      <c r="S119" s="541"/>
      <c r="T119" s="363" t="s">
        <v>2</v>
      </c>
      <c r="U119" s="364"/>
      <c r="V119" s="363"/>
      <c r="W119" s="364"/>
      <c r="X119" s="364"/>
      <c r="Y119" s="364"/>
      <c r="Z119" s="364"/>
      <c r="AA119" s="364"/>
      <c r="AB119" s="364"/>
      <c r="AC119" s="543"/>
      <c r="AG119" s="541"/>
      <c r="AH119" s="363" t="s">
        <v>2</v>
      </c>
      <c r="AI119" s="364"/>
      <c r="AJ119" s="363"/>
      <c r="AK119" s="364"/>
      <c r="AL119" s="364"/>
      <c r="AM119" s="364"/>
      <c r="AN119" s="364"/>
      <c r="AO119" s="364"/>
      <c r="AP119" s="364"/>
      <c r="AQ119" s="543"/>
      <c r="AU119" s="541"/>
      <c r="AV119" s="363" t="s">
        <v>2</v>
      </c>
      <c r="AW119" s="364"/>
      <c r="AX119" s="363"/>
      <c r="AY119" s="364"/>
      <c r="AZ119" s="364"/>
      <c r="BA119" s="364"/>
      <c r="BB119" s="364"/>
      <c r="BC119" s="364"/>
      <c r="BD119" s="364"/>
      <c r="BE119" s="543"/>
    </row>
    <row r="120" spans="2:57" ht="26" x14ac:dyDescent="0.3">
      <c r="B120" s="534"/>
      <c r="C120" s="538"/>
      <c r="E120" s="541"/>
      <c r="F120" s="365" t="s">
        <v>133</v>
      </c>
      <c r="G120" s="366"/>
      <c r="H120" s="365" t="s">
        <v>50</v>
      </c>
      <c r="I120" s="366"/>
      <c r="J120" s="366"/>
      <c r="K120" s="365" t="str">
        <f>+K118</f>
        <v>Um/A</v>
      </c>
      <c r="L120" s="366"/>
      <c r="M120" s="365" t="str">
        <f>+M118</f>
        <v>PmO</v>
      </c>
      <c r="N120" s="366"/>
      <c r="O120" s="543"/>
      <c r="S120" s="541"/>
      <c r="T120" s="365" t="s">
        <v>133</v>
      </c>
      <c r="U120" s="366"/>
      <c r="V120" s="365" t="s">
        <v>50</v>
      </c>
      <c r="W120" s="366"/>
      <c r="X120" s="366"/>
      <c r="Y120" s="365" t="str">
        <f>+Y118</f>
        <v>Um/A</v>
      </c>
      <c r="Z120" s="366"/>
      <c r="AA120" s="365" t="str">
        <f>+AA118</f>
        <v>PmO</v>
      </c>
      <c r="AB120" s="366"/>
      <c r="AC120" s="543"/>
      <c r="AG120" s="541"/>
      <c r="AH120" s="365" t="s">
        <v>133</v>
      </c>
      <c r="AI120" s="366"/>
      <c r="AJ120" s="365" t="s">
        <v>50</v>
      </c>
      <c r="AK120" s="366"/>
      <c r="AL120" s="366"/>
      <c r="AM120" s="365" t="str">
        <f>+AM118</f>
        <v>Um/A</v>
      </c>
      <c r="AN120" s="366"/>
      <c r="AO120" s="365" t="str">
        <f>+AO118</f>
        <v>PmO</v>
      </c>
      <c r="AP120" s="366"/>
      <c r="AQ120" s="543"/>
      <c r="AU120" s="541"/>
      <c r="AV120" s="365" t="s">
        <v>133</v>
      </c>
      <c r="AW120" s="366"/>
      <c r="AX120" s="365" t="s">
        <v>50</v>
      </c>
      <c r="AY120" s="366"/>
      <c r="AZ120" s="366"/>
      <c r="BA120" s="365" t="str">
        <f>+BA118</f>
        <v>Um/A</v>
      </c>
      <c r="BB120" s="366"/>
      <c r="BC120" s="365" t="str">
        <f>+BC118</f>
        <v>PmO</v>
      </c>
      <c r="BD120" s="366"/>
      <c r="BE120" s="543"/>
    </row>
    <row r="121" spans="2:57" ht="21" x14ac:dyDescent="0.25">
      <c r="B121" s="534"/>
      <c r="C121" s="538"/>
      <c r="E121" s="541"/>
      <c r="F121" s="299">
        <f>+T121+AH121+AV121</f>
        <v>2790</v>
      </c>
      <c r="G121" s="362" t="s">
        <v>44</v>
      </c>
      <c r="H121" s="165">
        <f>'% Occupation'!O19</f>
        <v>930</v>
      </c>
      <c r="I121" s="362" t="s">
        <v>45</v>
      </c>
      <c r="J121" s="362" t="s">
        <v>46</v>
      </c>
      <c r="K121" s="386">
        <f>+Y121+AM121+BA121</f>
        <v>3</v>
      </c>
      <c r="L121" s="362" t="s">
        <v>45</v>
      </c>
      <c r="M121" s="383">
        <f>F121/H121/K121</f>
        <v>1</v>
      </c>
      <c r="N121" s="362" t="s">
        <v>49</v>
      </c>
      <c r="O121" s="543"/>
      <c r="S121" s="541"/>
      <c r="T121" s="299">
        <f>+V121*(Y121*AA121)</f>
        <v>930</v>
      </c>
      <c r="U121" s="362" t="s">
        <v>44</v>
      </c>
      <c r="V121" s="165">
        <f>H121</f>
        <v>930</v>
      </c>
      <c r="W121" s="362" t="s">
        <v>45</v>
      </c>
      <c r="X121" s="362" t="s">
        <v>46</v>
      </c>
      <c r="Y121" s="385">
        <v>1</v>
      </c>
      <c r="Z121" s="362" t="s">
        <v>45</v>
      </c>
      <c r="AA121" s="300">
        <v>1</v>
      </c>
      <c r="AB121" s="362" t="s">
        <v>49</v>
      </c>
      <c r="AC121" s="543"/>
      <c r="AG121" s="541"/>
      <c r="AH121" s="299">
        <f>+AJ121*(AM121*AO121)</f>
        <v>930</v>
      </c>
      <c r="AI121" s="362" t="s">
        <v>44</v>
      </c>
      <c r="AJ121" s="165">
        <f>V121</f>
        <v>930</v>
      </c>
      <c r="AK121" s="362" t="s">
        <v>45</v>
      </c>
      <c r="AL121" s="362" t="s">
        <v>46</v>
      </c>
      <c r="AM121" s="385">
        <v>1</v>
      </c>
      <c r="AN121" s="362" t="s">
        <v>45</v>
      </c>
      <c r="AO121" s="300">
        <v>1</v>
      </c>
      <c r="AP121" s="362" t="s">
        <v>49</v>
      </c>
      <c r="AQ121" s="543"/>
      <c r="AU121" s="541"/>
      <c r="AV121" s="299">
        <f>+AX121*(BA121*BC121)</f>
        <v>930</v>
      </c>
      <c r="AW121" s="362" t="s">
        <v>44</v>
      </c>
      <c r="AX121" s="165">
        <f>AJ121</f>
        <v>930</v>
      </c>
      <c r="AY121" s="362" t="s">
        <v>45</v>
      </c>
      <c r="AZ121" s="362" t="s">
        <v>46</v>
      </c>
      <c r="BA121" s="385">
        <v>1</v>
      </c>
      <c r="BB121" s="362" t="s">
        <v>45</v>
      </c>
      <c r="BC121" s="300">
        <v>1</v>
      </c>
      <c r="BD121" s="362" t="s">
        <v>49</v>
      </c>
      <c r="BE121" s="543"/>
    </row>
    <row r="122" spans="2:57" ht="16" x14ac:dyDescent="0.2">
      <c r="B122" s="534"/>
      <c r="C122" s="538"/>
      <c r="E122" s="541"/>
      <c r="F122" s="366"/>
      <c r="G122" s="366"/>
      <c r="H122" s="366"/>
      <c r="I122" s="366"/>
      <c r="J122" s="366"/>
      <c r="K122" s="366"/>
      <c r="L122" s="366"/>
      <c r="M122" s="366"/>
      <c r="N122" s="366"/>
      <c r="O122" s="543"/>
      <c r="S122" s="541"/>
      <c r="T122" s="366"/>
      <c r="U122" s="366"/>
      <c r="V122" s="366"/>
      <c r="W122" s="366"/>
      <c r="X122" s="366"/>
      <c r="Y122" s="366"/>
      <c r="Z122" s="366"/>
      <c r="AA122" s="366"/>
      <c r="AB122" s="366"/>
      <c r="AC122" s="543"/>
      <c r="AG122" s="541"/>
      <c r="AH122" s="366"/>
      <c r="AI122" s="366"/>
      <c r="AJ122" s="366"/>
      <c r="AK122" s="366"/>
      <c r="AL122" s="366"/>
      <c r="AM122" s="366"/>
      <c r="AN122" s="366"/>
      <c r="AO122" s="366"/>
      <c r="AP122" s="366"/>
      <c r="AQ122" s="543"/>
      <c r="AU122" s="541"/>
      <c r="AV122" s="366"/>
      <c r="AW122" s="366"/>
      <c r="AX122" s="366"/>
      <c r="AY122" s="366"/>
      <c r="AZ122" s="366"/>
      <c r="BA122" s="366"/>
      <c r="BB122" s="366"/>
      <c r="BC122" s="366"/>
      <c r="BD122" s="366"/>
      <c r="BE122" s="543"/>
    </row>
    <row r="123" spans="2:57" ht="14" thickBot="1" x14ac:dyDescent="0.2">
      <c r="B123" s="534"/>
      <c r="C123" s="539"/>
      <c r="E123" s="367"/>
      <c r="F123" s="368"/>
      <c r="G123" s="368"/>
      <c r="H123" s="368"/>
      <c r="I123" s="368"/>
      <c r="J123" s="368"/>
      <c r="K123" s="368"/>
      <c r="L123" s="368"/>
      <c r="M123" s="368"/>
      <c r="N123" s="368"/>
      <c r="O123" s="369"/>
      <c r="S123" s="367"/>
      <c r="T123" s="368"/>
      <c r="U123" s="368"/>
      <c r="V123" s="368"/>
      <c r="W123" s="368"/>
      <c r="X123" s="368"/>
      <c r="Y123" s="368"/>
      <c r="Z123" s="368"/>
      <c r="AA123" s="368"/>
      <c r="AB123" s="368"/>
      <c r="AC123" s="369"/>
      <c r="AG123" s="367"/>
      <c r="AH123" s="368"/>
      <c r="AI123" s="368"/>
      <c r="AJ123" s="368"/>
      <c r="AK123" s="368"/>
      <c r="AL123" s="368"/>
      <c r="AM123" s="368"/>
      <c r="AN123" s="368"/>
      <c r="AO123" s="368"/>
      <c r="AP123" s="368"/>
      <c r="AQ123" s="369"/>
      <c r="AU123" s="367"/>
      <c r="AV123" s="368"/>
      <c r="AW123" s="368"/>
      <c r="AX123" s="368"/>
      <c r="AY123" s="368"/>
      <c r="AZ123" s="368"/>
      <c r="BA123" s="368"/>
      <c r="BB123" s="368"/>
      <c r="BC123" s="368"/>
      <c r="BD123" s="368"/>
      <c r="BE123" s="369"/>
    </row>
    <row r="124" spans="2:57" ht="10" customHeight="1" thickTop="1" thickBot="1" x14ac:dyDescent="0.2"/>
    <row r="125" spans="2:57" ht="14" thickTop="1" x14ac:dyDescent="0.15">
      <c r="B125" s="535"/>
      <c r="C125" s="521" t="s">
        <v>165</v>
      </c>
      <c r="E125" s="370"/>
      <c r="F125" s="371"/>
      <c r="G125" s="371"/>
      <c r="H125" s="371"/>
      <c r="I125" s="371"/>
      <c r="J125" s="371"/>
      <c r="K125" s="371"/>
      <c r="L125" s="371"/>
      <c r="M125" s="371"/>
      <c r="N125" s="371"/>
      <c r="O125" s="372"/>
      <c r="S125" s="370"/>
      <c r="T125" s="371"/>
      <c r="U125" s="371"/>
      <c r="V125" s="371"/>
      <c r="W125" s="371"/>
      <c r="X125" s="371"/>
      <c r="Y125" s="371"/>
      <c r="Z125" s="371"/>
      <c r="AA125" s="371"/>
      <c r="AB125" s="371"/>
      <c r="AC125" s="372"/>
      <c r="AG125" s="370"/>
      <c r="AH125" s="371"/>
      <c r="AI125" s="371"/>
      <c r="AJ125" s="371"/>
      <c r="AK125" s="371"/>
      <c r="AL125" s="371"/>
      <c r="AM125" s="371"/>
      <c r="AN125" s="371"/>
      <c r="AO125" s="371"/>
      <c r="AP125" s="371"/>
      <c r="AQ125" s="372"/>
      <c r="AU125" s="370"/>
      <c r="AV125" s="371"/>
      <c r="AW125" s="371"/>
      <c r="AX125" s="371"/>
      <c r="AY125" s="371"/>
      <c r="AZ125" s="371"/>
      <c r="BA125" s="371"/>
      <c r="BB125" s="371"/>
      <c r="BC125" s="371"/>
      <c r="BD125" s="371"/>
      <c r="BE125" s="372"/>
    </row>
    <row r="126" spans="2:57" ht="16" x14ac:dyDescent="0.2">
      <c r="B126" s="536"/>
      <c r="C126" s="522"/>
      <c r="E126" s="524" t="s">
        <v>42</v>
      </c>
      <c r="F126" s="373"/>
      <c r="G126" s="373"/>
      <c r="H126" s="373"/>
      <c r="I126" s="373"/>
      <c r="J126" s="373"/>
      <c r="K126" s="373"/>
      <c r="L126" s="373"/>
      <c r="M126" s="373"/>
      <c r="N126" s="373"/>
      <c r="O126" s="526" t="s">
        <v>43</v>
      </c>
      <c r="S126" s="524" t="s">
        <v>42</v>
      </c>
      <c r="T126" s="373"/>
      <c r="U126" s="373"/>
      <c r="V126" s="373"/>
      <c r="W126" s="373"/>
      <c r="X126" s="373"/>
      <c r="Y126" s="373"/>
      <c r="Z126" s="373"/>
      <c r="AA126" s="373"/>
      <c r="AB126" s="373"/>
      <c r="AC126" s="526" t="s">
        <v>43</v>
      </c>
      <c r="AG126" s="524" t="s">
        <v>42</v>
      </c>
      <c r="AH126" s="373"/>
      <c r="AI126" s="373"/>
      <c r="AJ126" s="373"/>
      <c r="AK126" s="373"/>
      <c r="AL126" s="373"/>
      <c r="AM126" s="373"/>
      <c r="AN126" s="373"/>
      <c r="AO126" s="373"/>
      <c r="AP126" s="373"/>
      <c r="AQ126" s="526" t="s">
        <v>43</v>
      </c>
      <c r="AU126" s="524" t="s">
        <v>42</v>
      </c>
      <c r="AV126" s="373"/>
      <c r="AW126" s="373"/>
      <c r="AX126" s="373"/>
      <c r="AY126" s="373"/>
      <c r="AZ126" s="373"/>
      <c r="BA126" s="373"/>
      <c r="BB126" s="373"/>
      <c r="BC126" s="373"/>
      <c r="BD126" s="373"/>
      <c r="BE126" s="526" t="s">
        <v>43</v>
      </c>
    </row>
    <row r="127" spans="2:57" ht="16" x14ac:dyDescent="0.2">
      <c r="B127" s="536"/>
      <c r="C127" s="522"/>
      <c r="E127" s="525"/>
      <c r="F127" s="373"/>
      <c r="G127" s="373"/>
      <c r="H127" s="373"/>
      <c r="I127" s="373"/>
      <c r="J127" s="373"/>
      <c r="K127" s="373"/>
      <c r="L127" s="373"/>
      <c r="M127" s="373"/>
      <c r="N127" s="373"/>
      <c r="O127" s="527"/>
      <c r="S127" s="525"/>
      <c r="T127" s="373"/>
      <c r="U127" s="373"/>
      <c r="V127" s="373"/>
      <c r="W127" s="373"/>
      <c r="X127" s="373"/>
      <c r="Y127" s="373"/>
      <c r="Z127" s="373"/>
      <c r="AA127" s="373"/>
      <c r="AB127" s="373"/>
      <c r="AC127" s="527"/>
      <c r="AG127" s="525"/>
      <c r="AH127" s="373"/>
      <c r="AI127" s="373"/>
      <c r="AJ127" s="373"/>
      <c r="AK127" s="373"/>
      <c r="AL127" s="373"/>
      <c r="AM127" s="373"/>
      <c r="AN127" s="373"/>
      <c r="AO127" s="373"/>
      <c r="AP127" s="373"/>
      <c r="AQ127" s="527"/>
      <c r="AU127" s="525"/>
      <c r="AV127" s="373"/>
      <c r="AW127" s="373"/>
      <c r="AX127" s="373"/>
      <c r="AY127" s="373"/>
      <c r="AZ127" s="373"/>
      <c r="BA127" s="373"/>
      <c r="BB127" s="373"/>
      <c r="BC127" s="373"/>
      <c r="BD127" s="373"/>
      <c r="BE127" s="527"/>
    </row>
    <row r="128" spans="2:57" ht="21" x14ac:dyDescent="0.25">
      <c r="B128" s="536"/>
      <c r="C128" s="522"/>
      <c r="E128" s="525"/>
      <c r="F128" s="374" t="s">
        <v>169</v>
      </c>
      <c r="G128" s="374" t="s">
        <v>44</v>
      </c>
      <c r="H128" s="374" t="s">
        <v>170</v>
      </c>
      <c r="I128" s="374" t="s">
        <v>45</v>
      </c>
      <c r="J128" s="374" t="s">
        <v>46</v>
      </c>
      <c r="K128" s="374" t="s">
        <v>47</v>
      </c>
      <c r="L128" s="374" t="s">
        <v>45</v>
      </c>
      <c r="M128" s="374" t="s">
        <v>48</v>
      </c>
      <c r="N128" s="374" t="s">
        <v>49</v>
      </c>
      <c r="O128" s="527"/>
      <c r="S128" s="525"/>
      <c r="T128" s="374" t="s">
        <v>169</v>
      </c>
      <c r="U128" s="374" t="s">
        <v>44</v>
      </c>
      <c r="V128" s="374" t="s">
        <v>170</v>
      </c>
      <c r="W128" s="374" t="s">
        <v>45</v>
      </c>
      <c r="X128" s="374" t="s">
        <v>46</v>
      </c>
      <c r="Y128" s="374" t="s">
        <v>47</v>
      </c>
      <c r="Z128" s="374" t="s">
        <v>45</v>
      </c>
      <c r="AA128" s="374" t="s">
        <v>48</v>
      </c>
      <c r="AB128" s="374" t="s">
        <v>49</v>
      </c>
      <c r="AC128" s="527"/>
      <c r="AG128" s="525"/>
      <c r="AH128" s="374" t="s">
        <v>169</v>
      </c>
      <c r="AI128" s="374" t="s">
        <v>44</v>
      </c>
      <c r="AJ128" s="374" t="s">
        <v>170</v>
      </c>
      <c r="AK128" s="374" t="s">
        <v>45</v>
      </c>
      <c r="AL128" s="374" t="s">
        <v>46</v>
      </c>
      <c r="AM128" s="374" t="s">
        <v>47</v>
      </c>
      <c r="AN128" s="374" t="s">
        <v>45</v>
      </c>
      <c r="AO128" s="374" t="s">
        <v>48</v>
      </c>
      <c r="AP128" s="374" t="s">
        <v>49</v>
      </c>
      <c r="AQ128" s="527"/>
      <c r="AU128" s="525"/>
      <c r="AV128" s="374" t="s">
        <v>169</v>
      </c>
      <c r="AW128" s="374" t="s">
        <v>44</v>
      </c>
      <c r="AX128" s="374" t="s">
        <v>170</v>
      </c>
      <c r="AY128" s="374" t="s">
        <v>45</v>
      </c>
      <c r="AZ128" s="374" t="s">
        <v>46</v>
      </c>
      <c r="BA128" s="374" t="s">
        <v>47</v>
      </c>
      <c r="BB128" s="374" t="s">
        <v>45</v>
      </c>
      <c r="BC128" s="374" t="s">
        <v>48</v>
      </c>
      <c r="BD128" s="374" t="s">
        <v>49</v>
      </c>
      <c r="BE128" s="527"/>
    </row>
    <row r="129" spans="2:57" ht="19" x14ac:dyDescent="0.25">
      <c r="B129" s="536"/>
      <c r="C129" s="522"/>
      <c r="E129" s="525"/>
      <c r="F129" s="375" t="s">
        <v>2</v>
      </c>
      <c r="G129" s="376"/>
      <c r="H129" s="375"/>
      <c r="I129" s="376"/>
      <c r="J129" s="376"/>
      <c r="K129" s="376"/>
      <c r="L129" s="376"/>
      <c r="M129" s="376"/>
      <c r="N129" s="376"/>
      <c r="O129" s="527"/>
      <c r="S129" s="525"/>
      <c r="T129" s="375" t="s">
        <v>2</v>
      </c>
      <c r="U129" s="376"/>
      <c r="V129" s="375"/>
      <c r="W129" s="376"/>
      <c r="X129" s="376"/>
      <c r="Y129" s="376"/>
      <c r="Z129" s="376"/>
      <c r="AA129" s="376"/>
      <c r="AB129" s="376"/>
      <c r="AC129" s="527"/>
      <c r="AG129" s="525"/>
      <c r="AH129" s="375" t="s">
        <v>2</v>
      </c>
      <c r="AI129" s="376"/>
      <c r="AJ129" s="375"/>
      <c r="AK129" s="376"/>
      <c r="AL129" s="376"/>
      <c r="AM129" s="376"/>
      <c r="AN129" s="376"/>
      <c r="AO129" s="376"/>
      <c r="AP129" s="376"/>
      <c r="AQ129" s="527"/>
      <c r="AU129" s="525"/>
      <c r="AV129" s="375" t="s">
        <v>2</v>
      </c>
      <c r="AW129" s="376"/>
      <c r="AX129" s="375"/>
      <c r="AY129" s="376"/>
      <c r="AZ129" s="376"/>
      <c r="BA129" s="376"/>
      <c r="BB129" s="376"/>
      <c r="BC129" s="376"/>
      <c r="BD129" s="376"/>
      <c r="BE129" s="527"/>
    </row>
    <row r="130" spans="2:57" ht="26" x14ac:dyDescent="0.3">
      <c r="B130" s="536"/>
      <c r="C130" s="522"/>
      <c r="E130" s="525"/>
      <c r="F130" s="377" t="s">
        <v>133</v>
      </c>
      <c r="G130" s="378"/>
      <c r="H130" s="377" t="s">
        <v>50</v>
      </c>
      <c r="I130" s="378"/>
      <c r="J130" s="378"/>
      <c r="K130" s="377" t="str">
        <f>+K128</f>
        <v>Um/A</v>
      </c>
      <c r="L130" s="378"/>
      <c r="M130" s="377" t="str">
        <f>+M128</f>
        <v>PmO</v>
      </c>
      <c r="N130" s="378"/>
      <c r="O130" s="527"/>
      <c r="S130" s="525"/>
      <c r="T130" s="377" t="s">
        <v>133</v>
      </c>
      <c r="U130" s="378"/>
      <c r="V130" s="377" t="s">
        <v>50</v>
      </c>
      <c r="W130" s="378"/>
      <c r="X130" s="378"/>
      <c r="Y130" s="377" t="str">
        <f>+Y128</f>
        <v>Um/A</v>
      </c>
      <c r="Z130" s="378"/>
      <c r="AA130" s="377" t="str">
        <f>+AA128</f>
        <v>PmO</v>
      </c>
      <c r="AB130" s="378"/>
      <c r="AC130" s="527"/>
      <c r="AG130" s="525"/>
      <c r="AH130" s="377" t="s">
        <v>133</v>
      </c>
      <c r="AI130" s="378"/>
      <c r="AJ130" s="377" t="s">
        <v>50</v>
      </c>
      <c r="AK130" s="378"/>
      <c r="AL130" s="378"/>
      <c r="AM130" s="377" t="str">
        <f>+AM128</f>
        <v>Um/A</v>
      </c>
      <c r="AN130" s="378"/>
      <c r="AO130" s="377" t="str">
        <f>+AO128</f>
        <v>PmO</v>
      </c>
      <c r="AP130" s="378"/>
      <c r="AQ130" s="527"/>
      <c r="AU130" s="525"/>
      <c r="AV130" s="377" t="s">
        <v>133</v>
      </c>
      <c r="AW130" s="378"/>
      <c r="AX130" s="377" t="s">
        <v>50</v>
      </c>
      <c r="AY130" s="378"/>
      <c r="AZ130" s="378"/>
      <c r="BA130" s="377" t="str">
        <f>+BA128</f>
        <v>Um/A</v>
      </c>
      <c r="BB130" s="378"/>
      <c r="BC130" s="377" t="str">
        <f>+BC128</f>
        <v>PmO</v>
      </c>
      <c r="BD130" s="378"/>
      <c r="BE130" s="527"/>
    </row>
    <row r="131" spans="2:57" ht="21" x14ac:dyDescent="0.25">
      <c r="B131" s="536"/>
      <c r="C131" s="522"/>
      <c r="E131" s="525"/>
      <c r="F131" s="299">
        <f>+T131+AH131+AV131</f>
        <v>45795</v>
      </c>
      <c r="G131" s="374" t="s">
        <v>44</v>
      </c>
      <c r="H131" s="165">
        <f>+H11+H21+H31+H41+H51+H61+H71+H81+H91+H101+H111+H121</f>
        <v>15265</v>
      </c>
      <c r="I131" s="374" t="s">
        <v>45</v>
      </c>
      <c r="J131" s="374" t="s">
        <v>46</v>
      </c>
      <c r="K131" s="386">
        <f>+Y131+AM131+BA131</f>
        <v>3</v>
      </c>
      <c r="L131" s="374" t="s">
        <v>45</v>
      </c>
      <c r="M131" s="383">
        <f>F131/H131/K131</f>
        <v>1</v>
      </c>
      <c r="N131" s="374" t="s">
        <v>49</v>
      </c>
      <c r="O131" s="527"/>
      <c r="S131" s="525"/>
      <c r="T131" s="313">
        <f>+T11+T21+T31+T41+T51+T61+T71+T81+T91+T101+T111+T121</f>
        <v>15265</v>
      </c>
      <c r="U131" s="374" t="s">
        <v>44</v>
      </c>
      <c r="V131" s="165">
        <f>+V11+V21+V31+V41+V51+V61+V71+V81+V91+V101+V111+V121</f>
        <v>15265</v>
      </c>
      <c r="W131" s="374" t="s">
        <v>45</v>
      </c>
      <c r="X131" s="374" t="s">
        <v>46</v>
      </c>
      <c r="Y131" s="386">
        <f>+(Y11+Y21+Y31+Y41+Y51+Y61+Y71+Y81+Y91+Y101+Y111+Y121)/12</f>
        <v>1</v>
      </c>
      <c r="Z131" s="374" t="s">
        <v>45</v>
      </c>
      <c r="AA131" s="383">
        <f>T131/V131/Y131</f>
        <v>1</v>
      </c>
      <c r="AB131" s="374" t="s">
        <v>49</v>
      </c>
      <c r="AC131" s="527"/>
      <c r="AG131" s="525"/>
      <c r="AH131" s="313">
        <f>+AH11+AH21+AH31+AH41+AH51+AH61+AH71+AH81+AH91+AH101+AH111+AH121</f>
        <v>15265</v>
      </c>
      <c r="AI131" s="374" t="s">
        <v>44</v>
      </c>
      <c r="AJ131" s="165">
        <f>+AJ11+AJ21+AJ31+AJ41+AJ51+AJ61+AJ71+AJ81+AJ91+AJ101+AJ111+AJ121</f>
        <v>15265</v>
      </c>
      <c r="AK131" s="374" t="s">
        <v>45</v>
      </c>
      <c r="AL131" s="374" t="s">
        <v>46</v>
      </c>
      <c r="AM131" s="386">
        <f>+(AM11+AM21+AM31+AM41+AM51+AM61+AM71+AM81+AM91+AM101+AM111+AM121)/12</f>
        <v>1</v>
      </c>
      <c r="AN131" s="374" t="s">
        <v>45</v>
      </c>
      <c r="AO131" s="383">
        <f>AH131/AJ131/AM131</f>
        <v>1</v>
      </c>
      <c r="AP131" s="374" t="s">
        <v>49</v>
      </c>
      <c r="AQ131" s="527"/>
      <c r="AU131" s="525"/>
      <c r="AV131" s="313">
        <f>+AV11+AV21+AV31+AV41+AV51+AV61+AV71+AV81+AV91+AV101+AV111+AV121</f>
        <v>15265</v>
      </c>
      <c r="AW131" s="374" t="s">
        <v>44</v>
      </c>
      <c r="AX131" s="165">
        <f>+AX11+AX21+AX31+AX41+AX51+AX61+AX71+AX81+AX91+AX101+AX111+AX121</f>
        <v>15265</v>
      </c>
      <c r="AY131" s="374" t="s">
        <v>45</v>
      </c>
      <c r="AZ131" s="374" t="s">
        <v>46</v>
      </c>
      <c r="BA131" s="386">
        <f>+(BA11+BA21+BA31+BA41+BA51+BA61+BA71+BA81+BA91+BA101+BA111+BA121)/12</f>
        <v>1</v>
      </c>
      <c r="BB131" s="374" t="s">
        <v>45</v>
      </c>
      <c r="BC131" s="383">
        <f>AV131/AX131/BA131</f>
        <v>1</v>
      </c>
      <c r="BD131" s="374" t="s">
        <v>49</v>
      </c>
      <c r="BE131" s="527"/>
    </row>
    <row r="132" spans="2:57" ht="16" x14ac:dyDescent="0.2">
      <c r="B132" s="536"/>
      <c r="C132" s="522"/>
      <c r="E132" s="525"/>
      <c r="F132" s="378"/>
      <c r="G132" s="378"/>
      <c r="H132" s="378"/>
      <c r="I132" s="378"/>
      <c r="J132" s="378"/>
      <c r="K132" s="378"/>
      <c r="L132" s="378"/>
      <c r="M132" s="378"/>
      <c r="N132" s="378"/>
      <c r="O132" s="527"/>
      <c r="S132" s="525"/>
      <c r="T132" s="378"/>
      <c r="U132" s="378"/>
      <c r="V132" s="378"/>
      <c r="W132" s="378"/>
      <c r="X132" s="378"/>
      <c r="Y132" s="378"/>
      <c r="Z132" s="378"/>
      <c r="AA132" s="378"/>
      <c r="AB132" s="378"/>
      <c r="AC132" s="527"/>
      <c r="AG132" s="525"/>
      <c r="AH132" s="378"/>
      <c r="AI132" s="378"/>
      <c r="AJ132" s="378"/>
      <c r="AK132" s="378"/>
      <c r="AL132" s="378"/>
      <c r="AM132" s="378"/>
      <c r="AN132" s="378"/>
      <c r="AO132" s="378"/>
      <c r="AP132" s="378"/>
      <c r="AQ132" s="527"/>
      <c r="AU132" s="525"/>
      <c r="AV132" s="378"/>
      <c r="AW132" s="378"/>
      <c r="AX132" s="378"/>
      <c r="AY132" s="378"/>
      <c r="AZ132" s="378"/>
      <c r="BA132" s="378"/>
      <c r="BB132" s="378"/>
      <c r="BC132" s="378"/>
      <c r="BD132" s="378"/>
      <c r="BE132" s="527"/>
    </row>
    <row r="133" spans="2:57" ht="14" thickBot="1" x14ac:dyDescent="0.2">
      <c r="B133" s="536"/>
      <c r="C133" s="523"/>
      <c r="E133" s="379"/>
      <c r="F133" s="380"/>
      <c r="G133" s="380"/>
      <c r="H133" s="380"/>
      <c r="I133" s="380"/>
      <c r="J133" s="380"/>
      <c r="K133" s="380"/>
      <c r="L133" s="380"/>
      <c r="M133" s="380"/>
      <c r="N133" s="380"/>
      <c r="O133" s="381"/>
      <c r="S133" s="379"/>
      <c r="T133" s="380"/>
      <c r="U133" s="380"/>
      <c r="V133" s="380"/>
      <c r="W133" s="380"/>
      <c r="X133" s="380"/>
      <c r="Y133" s="380"/>
      <c r="Z133" s="380"/>
      <c r="AA133" s="380"/>
      <c r="AB133" s="380"/>
      <c r="AC133" s="381"/>
      <c r="AG133" s="379"/>
      <c r="AH133" s="380"/>
      <c r="AI133" s="380"/>
      <c r="AJ133" s="380"/>
      <c r="AK133" s="380"/>
      <c r="AL133" s="380"/>
      <c r="AM133" s="380"/>
      <c r="AN133" s="380"/>
      <c r="AO133" s="380"/>
      <c r="AP133" s="380"/>
      <c r="AQ133" s="381"/>
      <c r="AU133" s="379"/>
      <c r="AV133" s="380"/>
      <c r="AW133" s="380"/>
      <c r="AX133" s="380"/>
      <c r="AY133" s="380"/>
      <c r="AZ133" s="380"/>
      <c r="BA133" s="380"/>
      <c r="BB133" s="380"/>
      <c r="BC133" s="380"/>
      <c r="BD133" s="380"/>
      <c r="BE133" s="381"/>
    </row>
    <row r="134" spans="2:57" ht="10" customHeight="1" thickTop="1" thickBot="1" x14ac:dyDescent="0.2"/>
    <row r="135" spans="2:57" ht="14" thickTop="1" x14ac:dyDescent="0.15">
      <c r="C135" s="521" t="s">
        <v>165</v>
      </c>
      <c r="E135" s="370"/>
      <c r="F135" s="371"/>
      <c r="G135" s="371"/>
      <c r="H135" s="371"/>
      <c r="I135" s="371"/>
      <c r="J135" s="371"/>
      <c r="K135" s="371"/>
      <c r="L135" s="371"/>
      <c r="M135" s="371"/>
      <c r="N135" s="371"/>
      <c r="O135" s="372"/>
      <c r="S135" s="370"/>
      <c r="T135" s="371"/>
      <c r="U135" s="371"/>
      <c r="V135" s="371"/>
      <c r="W135" s="371"/>
      <c r="X135" s="371"/>
      <c r="Y135" s="371"/>
      <c r="Z135" s="371"/>
      <c r="AA135" s="371"/>
      <c r="AB135" s="371"/>
      <c r="AC135" s="372"/>
      <c r="AG135" s="370"/>
      <c r="AH135" s="371"/>
      <c r="AI135" s="371"/>
      <c r="AJ135" s="371"/>
      <c r="AK135" s="371"/>
      <c r="AL135" s="371"/>
      <c r="AM135" s="371"/>
      <c r="AN135" s="371"/>
      <c r="AO135" s="371"/>
      <c r="AP135" s="371"/>
      <c r="AQ135" s="372"/>
      <c r="AU135" s="370"/>
      <c r="AV135" s="371"/>
      <c r="AW135" s="371"/>
      <c r="AX135" s="371"/>
      <c r="AY135" s="371"/>
      <c r="AZ135" s="371"/>
      <c r="BA135" s="371"/>
      <c r="BB135" s="371"/>
      <c r="BC135" s="371"/>
      <c r="BD135" s="371"/>
      <c r="BE135" s="372"/>
    </row>
    <row r="136" spans="2:57" ht="16" x14ac:dyDescent="0.2">
      <c r="C136" s="522"/>
      <c r="E136" s="524" t="s">
        <v>42</v>
      </c>
      <c r="F136" s="373"/>
      <c r="G136" s="373"/>
      <c r="H136" s="373"/>
      <c r="I136" s="373"/>
      <c r="J136" s="373"/>
      <c r="K136" s="373"/>
      <c r="L136" s="373"/>
      <c r="M136" s="373"/>
      <c r="N136" s="373"/>
      <c r="O136" s="526" t="s">
        <v>43</v>
      </c>
      <c r="S136" s="524" t="s">
        <v>42</v>
      </c>
      <c r="T136" s="373"/>
      <c r="U136" s="373"/>
      <c r="V136" s="373"/>
      <c r="W136" s="373"/>
      <c r="X136" s="373"/>
      <c r="Y136" s="373"/>
      <c r="Z136" s="373"/>
      <c r="AA136" s="373"/>
      <c r="AB136" s="373"/>
      <c r="AC136" s="526" t="s">
        <v>43</v>
      </c>
      <c r="AG136" s="524" t="s">
        <v>42</v>
      </c>
      <c r="AH136" s="373"/>
      <c r="AI136" s="373"/>
      <c r="AJ136" s="373"/>
      <c r="AK136" s="373"/>
      <c r="AL136" s="373"/>
      <c r="AM136" s="373"/>
      <c r="AN136" s="373"/>
      <c r="AO136" s="373"/>
      <c r="AP136" s="373"/>
      <c r="AQ136" s="526" t="s">
        <v>43</v>
      </c>
      <c r="AU136" s="524" t="s">
        <v>42</v>
      </c>
      <c r="AV136" s="373"/>
      <c r="AW136" s="373"/>
      <c r="AX136" s="373"/>
      <c r="AY136" s="373"/>
      <c r="AZ136" s="373"/>
      <c r="BA136" s="373"/>
      <c r="BB136" s="373"/>
      <c r="BC136" s="373"/>
      <c r="BD136" s="373"/>
      <c r="BE136" s="526" t="s">
        <v>43</v>
      </c>
    </row>
    <row r="137" spans="2:57" ht="16" x14ac:dyDescent="0.2">
      <c r="C137" s="522"/>
      <c r="E137" s="525"/>
      <c r="F137" s="373"/>
      <c r="G137" s="373"/>
      <c r="H137" s="373"/>
      <c r="I137" s="373"/>
      <c r="J137" s="373"/>
      <c r="K137" s="373"/>
      <c r="L137" s="373"/>
      <c r="M137" s="373"/>
      <c r="N137" s="373"/>
      <c r="O137" s="527"/>
      <c r="S137" s="525"/>
      <c r="T137" s="373"/>
      <c r="U137" s="373"/>
      <c r="V137" s="373"/>
      <c r="W137" s="373"/>
      <c r="X137" s="373"/>
      <c r="Y137" s="373"/>
      <c r="Z137" s="373"/>
      <c r="AA137" s="373"/>
      <c r="AB137" s="373"/>
      <c r="AC137" s="527"/>
      <c r="AG137" s="525"/>
      <c r="AH137" s="373"/>
      <c r="AI137" s="373"/>
      <c r="AJ137" s="373"/>
      <c r="AK137" s="373"/>
      <c r="AL137" s="373"/>
      <c r="AM137" s="373"/>
      <c r="AN137" s="373"/>
      <c r="AO137" s="373"/>
      <c r="AP137" s="373"/>
      <c r="AQ137" s="527"/>
      <c r="AU137" s="525"/>
      <c r="AV137" s="373"/>
      <c r="AW137" s="373"/>
      <c r="AX137" s="373"/>
      <c r="AY137" s="373"/>
      <c r="AZ137" s="373"/>
      <c r="BA137" s="373"/>
      <c r="BB137" s="373"/>
      <c r="BC137" s="373"/>
      <c r="BD137" s="373"/>
      <c r="BE137" s="527"/>
    </row>
    <row r="138" spans="2:57" ht="21" x14ac:dyDescent="0.25">
      <c r="C138" s="522"/>
      <c r="E138" s="525"/>
      <c r="F138" s="374" t="s">
        <v>169</v>
      </c>
      <c r="G138" s="374" t="s">
        <v>44</v>
      </c>
      <c r="H138" s="374" t="s">
        <v>170</v>
      </c>
      <c r="I138" s="374" t="s">
        <v>45</v>
      </c>
      <c r="J138" s="374" t="s">
        <v>46</v>
      </c>
      <c r="K138" s="530" t="s">
        <v>132</v>
      </c>
      <c r="L138" s="529"/>
      <c r="M138" s="529"/>
      <c r="N138" s="374" t="s">
        <v>49</v>
      </c>
      <c r="O138" s="527"/>
      <c r="S138" s="525"/>
      <c r="T138" s="374" t="s">
        <v>169</v>
      </c>
      <c r="U138" s="374" t="s">
        <v>44</v>
      </c>
      <c r="V138" s="374" t="s">
        <v>170</v>
      </c>
      <c r="W138" s="374" t="s">
        <v>45</v>
      </c>
      <c r="X138" s="374" t="s">
        <v>46</v>
      </c>
      <c r="Y138" s="530" t="s">
        <v>132</v>
      </c>
      <c r="Z138" s="529"/>
      <c r="AA138" s="529"/>
      <c r="AB138" s="374" t="s">
        <v>49</v>
      </c>
      <c r="AC138" s="527"/>
      <c r="AG138" s="525"/>
      <c r="AH138" s="374" t="s">
        <v>169</v>
      </c>
      <c r="AI138" s="374" t="s">
        <v>44</v>
      </c>
      <c r="AJ138" s="374" t="s">
        <v>170</v>
      </c>
      <c r="AK138" s="374" t="s">
        <v>45</v>
      </c>
      <c r="AL138" s="374" t="s">
        <v>46</v>
      </c>
      <c r="AM138" s="530" t="s">
        <v>132</v>
      </c>
      <c r="AN138" s="529"/>
      <c r="AO138" s="529"/>
      <c r="AP138" s="374" t="s">
        <v>49</v>
      </c>
      <c r="AQ138" s="527"/>
      <c r="AU138" s="525"/>
      <c r="AV138" s="374" t="s">
        <v>169</v>
      </c>
      <c r="AW138" s="374" t="s">
        <v>44</v>
      </c>
      <c r="AX138" s="374" t="s">
        <v>170</v>
      </c>
      <c r="AY138" s="374" t="s">
        <v>45</v>
      </c>
      <c r="AZ138" s="374" t="s">
        <v>46</v>
      </c>
      <c r="BA138" s="530" t="s">
        <v>132</v>
      </c>
      <c r="BB138" s="529"/>
      <c r="BC138" s="529"/>
      <c r="BD138" s="374" t="s">
        <v>49</v>
      </c>
      <c r="BE138" s="527"/>
    </row>
    <row r="139" spans="2:57" ht="19" x14ac:dyDescent="0.25">
      <c r="C139" s="522"/>
      <c r="E139" s="525"/>
      <c r="F139" s="375" t="s">
        <v>2</v>
      </c>
      <c r="G139" s="376"/>
      <c r="H139" s="375"/>
      <c r="I139" s="376"/>
      <c r="J139" s="376"/>
      <c r="K139" s="376"/>
      <c r="L139" s="376"/>
      <c r="M139" s="376"/>
      <c r="N139" s="376"/>
      <c r="O139" s="527"/>
      <c r="S139" s="525"/>
      <c r="T139" s="375" t="s">
        <v>2</v>
      </c>
      <c r="U139" s="376"/>
      <c r="V139" s="375"/>
      <c r="W139" s="376"/>
      <c r="X139" s="376"/>
      <c r="Y139" s="376"/>
      <c r="Z139" s="376"/>
      <c r="AA139" s="376"/>
      <c r="AB139" s="376"/>
      <c r="AC139" s="527"/>
      <c r="AG139" s="525"/>
      <c r="AH139" s="375" t="s">
        <v>2</v>
      </c>
      <c r="AI139" s="376"/>
      <c r="AJ139" s="375"/>
      <c r="AK139" s="376"/>
      <c r="AL139" s="376"/>
      <c r="AM139" s="376"/>
      <c r="AN139" s="376"/>
      <c r="AO139" s="376"/>
      <c r="AP139" s="376"/>
      <c r="AQ139" s="527"/>
      <c r="AU139" s="525"/>
      <c r="AV139" s="375" t="s">
        <v>2</v>
      </c>
      <c r="AW139" s="376"/>
      <c r="AX139" s="375"/>
      <c r="AY139" s="376"/>
      <c r="AZ139" s="376"/>
      <c r="BA139" s="376"/>
      <c r="BB139" s="376"/>
      <c r="BC139" s="376"/>
      <c r="BD139" s="376"/>
      <c r="BE139" s="527"/>
    </row>
    <row r="140" spans="2:57" ht="26" x14ac:dyDescent="0.3">
      <c r="C140" s="522"/>
      <c r="E140" s="525"/>
      <c r="F140" s="377" t="s">
        <v>133</v>
      </c>
      <c r="G140" s="378"/>
      <c r="H140" s="377" t="s">
        <v>50</v>
      </c>
      <c r="I140" s="378"/>
      <c r="J140" s="378"/>
      <c r="K140" s="528" t="s">
        <v>172</v>
      </c>
      <c r="L140" s="529"/>
      <c r="M140" s="529"/>
      <c r="N140" s="378"/>
      <c r="O140" s="527"/>
      <c r="S140" s="525"/>
      <c r="T140" s="377" t="s">
        <v>133</v>
      </c>
      <c r="U140" s="378"/>
      <c r="V140" s="377" t="s">
        <v>50</v>
      </c>
      <c r="W140" s="378"/>
      <c r="X140" s="378"/>
      <c r="Y140" s="528" t="s">
        <v>172</v>
      </c>
      <c r="Z140" s="529"/>
      <c r="AA140" s="529"/>
      <c r="AB140" s="378"/>
      <c r="AC140" s="527"/>
      <c r="AG140" s="525"/>
      <c r="AH140" s="377" t="s">
        <v>133</v>
      </c>
      <c r="AI140" s="378"/>
      <c r="AJ140" s="377" t="s">
        <v>50</v>
      </c>
      <c r="AK140" s="378"/>
      <c r="AL140" s="378"/>
      <c r="AM140" s="528" t="s">
        <v>172</v>
      </c>
      <c r="AN140" s="529"/>
      <c r="AO140" s="529"/>
      <c r="AP140" s="378"/>
      <c r="AQ140" s="527"/>
      <c r="AU140" s="525"/>
      <c r="AV140" s="377" t="s">
        <v>133</v>
      </c>
      <c r="AW140" s="378"/>
      <c r="AX140" s="377" t="s">
        <v>50</v>
      </c>
      <c r="AY140" s="378"/>
      <c r="AZ140" s="378"/>
      <c r="BA140" s="528" t="s">
        <v>172</v>
      </c>
      <c r="BB140" s="529"/>
      <c r="BC140" s="529"/>
      <c r="BD140" s="378"/>
      <c r="BE140" s="527"/>
    </row>
    <row r="141" spans="2:57" ht="21" x14ac:dyDescent="0.25">
      <c r="C141" s="522"/>
      <c r="E141" s="525"/>
      <c r="F141" s="299">
        <f>+T141+AH141+AV141</f>
        <v>45795</v>
      </c>
      <c r="G141" s="374" t="s">
        <v>44</v>
      </c>
      <c r="H141" s="165">
        <f>+H131</f>
        <v>15265</v>
      </c>
      <c r="I141" s="374" t="s">
        <v>45</v>
      </c>
      <c r="J141" s="374" t="s">
        <v>46</v>
      </c>
      <c r="K141" s="531">
        <f>+F141/H141</f>
        <v>3</v>
      </c>
      <c r="L141" s="532"/>
      <c r="M141" s="532"/>
      <c r="N141" s="374" t="s">
        <v>49</v>
      </c>
      <c r="O141" s="527"/>
      <c r="S141" s="525"/>
      <c r="T141" s="313">
        <f>+T131</f>
        <v>15265</v>
      </c>
      <c r="U141" s="374" t="s">
        <v>44</v>
      </c>
      <c r="V141" s="165">
        <f>+V131</f>
        <v>15265</v>
      </c>
      <c r="W141" s="374" t="s">
        <v>45</v>
      </c>
      <c r="X141" s="374" t="s">
        <v>46</v>
      </c>
      <c r="Y141" s="531">
        <f>T141/V141</f>
        <v>1</v>
      </c>
      <c r="Z141" s="532"/>
      <c r="AA141" s="532"/>
      <c r="AB141" s="374" t="s">
        <v>49</v>
      </c>
      <c r="AC141" s="527"/>
      <c r="AG141" s="525"/>
      <c r="AH141" s="313">
        <f>+AH131</f>
        <v>15265</v>
      </c>
      <c r="AI141" s="374" t="s">
        <v>44</v>
      </c>
      <c r="AJ141" s="165">
        <f>+AJ131</f>
        <v>15265</v>
      </c>
      <c r="AK141" s="374" t="s">
        <v>45</v>
      </c>
      <c r="AL141" s="374" t="s">
        <v>46</v>
      </c>
      <c r="AM141" s="531">
        <f>AH141/AJ141</f>
        <v>1</v>
      </c>
      <c r="AN141" s="532"/>
      <c r="AO141" s="532"/>
      <c r="AP141" s="374" t="s">
        <v>49</v>
      </c>
      <c r="AQ141" s="527"/>
      <c r="AU141" s="525"/>
      <c r="AV141" s="313">
        <f>+AV131</f>
        <v>15265</v>
      </c>
      <c r="AW141" s="374" t="s">
        <v>44</v>
      </c>
      <c r="AX141" s="165">
        <f>+AX131</f>
        <v>15265</v>
      </c>
      <c r="AY141" s="374" t="s">
        <v>45</v>
      </c>
      <c r="AZ141" s="374" t="s">
        <v>46</v>
      </c>
      <c r="BA141" s="531">
        <f>AV141/AX141</f>
        <v>1</v>
      </c>
      <c r="BB141" s="532"/>
      <c r="BC141" s="532"/>
      <c r="BD141" s="374" t="s">
        <v>49</v>
      </c>
      <c r="BE141" s="527"/>
    </row>
    <row r="142" spans="2:57" ht="16" x14ac:dyDescent="0.2">
      <c r="C142" s="522"/>
      <c r="E142" s="525"/>
      <c r="F142" s="378"/>
      <c r="G142" s="378"/>
      <c r="H142" s="378"/>
      <c r="I142" s="378"/>
      <c r="J142" s="378"/>
      <c r="K142" s="378"/>
      <c r="L142" s="378"/>
      <c r="M142" s="378"/>
      <c r="N142" s="378"/>
      <c r="O142" s="527"/>
      <c r="S142" s="525"/>
      <c r="T142" s="378"/>
      <c r="U142" s="378"/>
      <c r="V142" s="378"/>
      <c r="W142" s="378"/>
      <c r="X142" s="378"/>
      <c r="Y142" s="378"/>
      <c r="Z142" s="378"/>
      <c r="AA142" s="378"/>
      <c r="AB142" s="378"/>
      <c r="AC142" s="527"/>
      <c r="AG142" s="525"/>
      <c r="AH142" s="378"/>
      <c r="AI142" s="378"/>
      <c r="AJ142" s="378"/>
      <c r="AK142" s="378"/>
      <c r="AL142" s="378"/>
      <c r="AM142" s="378"/>
      <c r="AN142" s="378"/>
      <c r="AO142" s="378"/>
      <c r="AP142" s="378"/>
      <c r="AQ142" s="527"/>
      <c r="AU142" s="525"/>
      <c r="AV142" s="378"/>
      <c r="AW142" s="378"/>
      <c r="AX142" s="378"/>
      <c r="AY142" s="378"/>
      <c r="AZ142" s="378"/>
      <c r="BA142" s="378"/>
      <c r="BB142" s="378"/>
      <c r="BC142" s="378"/>
      <c r="BD142" s="378"/>
      <c r="BE142" s="527"/>
    </row>
    <row r="143" spans="2:57" ht="14" thickBot="1" x14ac:dyDescent="0.2">
      <c r="C143" s="523"/>
      <c r="E143" s="379"/>
      <c r="F143" s="380"/>
      <c r="G143" s="380"/>
      <c r="H143" s="380"/>
      <c r="I143" s="380"/>
      <c r="J143" s="380"/>
      <c r="K143" s="380"/>
      <c r="L143" s="380"/>
      <c r="M143" s="380"/>
      <c r="N143" s="380"/>
      <c r="O143" s="381"/>
      <c r="S143" s="379"/>
      <c r="T143" s="380"/>
      <c r="U143" s="380"/>
      <c r="V143" s="380"/>
      <c r="W143" s="380"/>
      <c r="X143" s="380"/>
      <c r="Y143" s="380"/>
      <c r="Z143" s="380"/>
      <c r="AA143" s="380"/>
      <c r="AB143" s="380"/>
      <c r="AC143" s="381"/>
      <c r="AG143" s="379"/>
      <c r="AH143" s="380"/>
      <c r="AI143" s="380"/>
      <c r="AJ143" s="380"/>
      <c r="AK143" s="380"/>
      <c r="AL143" s="380"/>
      <c r="AM143" s="380"/>
      <c r="AN143" s="380"/>
      <c r="AO143" s="380"/>
      <c r="AP143" s="380"/>
      <c r="AQ143" s="381"/>
      <c r="AU143" s="379"/>
      <c r="AV143" s="380"/>
      <c r="AW143" s="380"/>
      <c r="AX143" s="380"/>
      <c r="AY143" s="380"/>
      <c r="AZ143" s="380"/>
      <c r="BA143" s="380"/>
      <c r="BB143" s="380"/>
      <c r="BC143" s="380"/>
      <c r="BD143" s="380"/>
      <c r="BE143" s="381"/>
    </row>
    <row r="144" spans="2:57" ht="14" thickTop="1" x14ac:dyDescent="0.15"/>
    <row r="145" spans="3:9" ht="18" x14ac:dyDescent="0.2">
      <c r="C145" s="162" t="s">
        <v>131</v>
      </c>
    </row>
    <row r="146" spans="3:9" ht="18" x14ac:dyDescent="0.2">
      <c r="C146" s="162" t="s">
        <v>130</v>
      </c>
    </row>
    <row r="147" spans="3:9" ht="18" x14ac:dyDescent="0.2">
      <c r="C147" s="162" t="s">
        <v>129</v>
      </c>
    </row>
    <row r="148" spans="3:9" ht="18" x14ac:dyDescent="0.2">
      <c r="C148" s="162" t="s">
        <v>128</v>
      </c>
    </row>
    <row r="149" spans="3:9" ht="18" x14ac:dyDescent="0.2">
      <c r="C149" s="162" t="s">
        <v>127</v>
      </c>
    </row>
    <row r="150" spans="3:9" ht="18" x14ac:dyDescent="0.2">
      <c r="C150" s="162"/>
    </row>
    <row r="151" spans="3:9" ht="18" x14ac:dyDescent="0.2">
      <c r="C151" s="164" t="s">
        <v>173</v>
      </c>
      <c r="D151" s="163"/>
      <c r="E151" s="163"/>
      <c r="F151" s="163"/>
      <c r="G151" s="163"/>
      <c r="H151" s="163"/>
      <c r="I151" s="163"/>
    </row>
    <row r="153" spans="3:9" x14ac:dyDescent="0.15">
      <c r="D153" s="161" t="s">
        <v>2</v>
      </c>
    </row>
  </sheetData>
  <sheetProtection algorithmName="SHA-512" hashValue="AF9fRsCqPdJNGCg0yVhPTNiqOag8OKjxnrt+kmoJeS4KoxmgpjBMv30hiaVFdu/DU7qyNep0AkEPz3FgKeGSQw==" saltValue="pfz0fTDxCHVhMt3+CysmOg==" spinCount="100000" sheet="1" objects="1" scenarios="1"/>
  <mergeCells count="150">
    <mergeCell ref="AU116:AU122"/>
    <mergeCell ref="BE116:BE122"/>
    <mergeCell ref="AU126:AU132"/>
    <mergeCell ref="BE126:BE132"/>
    <mergeCell ref="AU136:AU142"/>
    <mergeCell ref="BE136:BE142"/>
    <mergeCell ref="BA138:BC138"/>
    <mergeCell ref="BA140:BC140"/>
    <mergeCell ref="BA141:BC141"/>
    <mergeCell ref="AU86:AU92"/>
    <mergeCell ref="BE86:BE92"/>
    <mergeCell ref="AU96:AU102"/>
    <mergeCell ref="BE96:BE102"/>
    <mergeCell ref="AU106:AU112"/>
    <mergeCell ref="BE106:BE112"/>
    <mergeCell ref="AU56:AU62"/>
    <mergeCell ref="BE56:BE62"/>
    <mergeCell ref="AU66:AU72"/>
    <mergeCell ref="BE66:BE72"/>
    <mergeCell ref="AU76:AU82"/>
    <mergeCell ref="BE76:BE82"/>
    <mergeCell ref="AU26:AU32"/>
    <mergeCell ref="BE26:BE32"/>
    <mergeCell ref="AU36:AU42"/>
    <mergeCell ref="BE36:BE42"/>
    <mergeCell ref="AU46:AU52"/>
    <mergeCell ref="BE46:BE52"/>
    <mergeCell ref="AU2:BE3"/>
    <mergeCell ref="AS5:AS13"/>
    <mergeCell ref="AU6:AU12"/>
    <mergeCell ref="BE6:BE12"/>
    <mergeCell ref="AU16:AU22"/>
    <mergeCell ref="BE16:BE22"/>
    <mergeCell ref="AG116:AG122"/>
    <mergeCell ref="AQ116:AQ122"/>
    <mergeCell ref="AG126:AG132"/>
    <mergeCell ref="AQ126:AQ132"/>
    <mergeCell ref="AG136:AG142"/>
    <mergeCell ref="AQ136:AQ142"/>
    <mergeCell ref="AM138:AO138"/>
    <mergeCell ref="AM140:AO140"/>
    <mergeCell ref="AM141:AO141"/>
    <mergeCell ref="AG86:AG92"/>
    <mergeCell ref="AQ86:AQ92"/>
    <mergeCell ref="AG96:AG102"/>
    <mergeCell ref="AQ96:AQ102"/>
    <mergeCell ref="AG106:AG112"/>
    <mergeCell ref="AQ106:AQ112"/>
    <mergeCell ref="AG56:AG62"/>
    <mergeCell ref="AQ56:AQ62"/>
    <mergeCell ref="AG66:AG72"/>
    <mergeCell ref="AQ66:AQ72"/>
    <mergeCell ref="AG76:AG82"/>
    <mergeCell ref="AQ76:AQ82"/>
    <mergeCell ref="AG26:AG32"/>
    <mergeCell ref="AQ26:AQ32"/>
    <mergeCell ref="AG36:AG42"/>
    <mergeCell ref="AQ36:AQ42"/>
    <mergeCell ref="AG46:AG52"/>
    <mergeCell ref="AQ46:AQ52"/>
    <mergeCell ref="AG2:AQ3"/>
    <mergeCell ref="AE5:AE13"/>
    <mergeCell ref="AG6:AG12"/>
    <mergeCell ref="AQ6:AQ12"/>
    <mergeCell ref="AG16:AG22"/>
    <mergeCell ref="AQ16:AQ22"/>
    <mergeCell ref="S136:S142"/>
    <mergeCell ref="AC136:AC142"/>
    <mergeCell ref="Y138:AA138"/>
    <mergeCell ref="Y140:AA140"/>
    <mergeCell ref="Y141:AA141"/>
    <mergeCell ref="S106:S112"/>
    <mergeCell ref="AC106:AC112"/>
    <mergeCell ref="S116:S122"/>
    <mergeCell ref="AC116:AC122"/>
    <mergeCell ref="S126:S132"/>
    <mergeCell ref="AC126:AC132"/>
    <mergeCell ref="S76:S82"/>
    <mergeCell ref="AC76:AC82"/>
    <mergeCell ref="S86:S92"/>
    <mergeCell ref="AC86:AC92"/>
    <mergeCell ref="S96:S102"/>
    <mergeCell ref="AC96:AC102"/>
    <mergeCell ref="S46:S52"/>
    <mergeCell ref="AC46:AC52"/>
    <mergeCell ref="S56:S62"/>
    <mergeCell ref="AC56:AC62"/>
    <mergeCell ref="S66:S72"/>
    <mergeCell ref="AC66:AC72"/>
    <mergeCell ref="S16:S22"/>
    <mergeCell ref="AC16:AC22"/>
    <mergeCell ref="S26:S32"/>
    <mergeCell ref="AC26:AC32"/>
    <mergeCell ref="S36:S42"/>
    <mergeCell ref="AC36:AC42"/>
    <mergeCell ref="E2:O3"/>
    <mergeCell ref="S2:AC3"/>
    <mergeCell ref="S6:S12"/>
    <mergeCell ref="AC6:AC12"/>
    <mergeCell ref="Q5:Q13"/>
    <mergeCell ref="C135:C143"/>
    <mergeCell ref="E136:E142"/>
    <mergeCell ref="O136:O142"/>
    <mergeCell ref="K140:M140"/>
    <mergeCell ref="K138:M138"/>
    <mergeCell ref="K141:M141"/>
    <mergeCell ref="B5:B33"/>
    <mergeCell ref="B35:B63"/>
    <mergeCell ref="B65:B93"/>
    <mergeCell ref="B95:B123"/>
    <mergeCell ref="B125:B133"/>
    <mergeCell ref="C115:C123"/>
    <mergeCell ref="E116:E122"/>
    <mergeCell ref="O116:O122"/>
    <mergeCell ref="C125:C133"/>
    <mergeCell ref="E126:E132"/>
    <mergeCell ref="O126:O132"/>
    <mergeCell ref="C95:C103"/>
    <mergeCell ref="E96:E102"/>
    <mergeCell ref="O96:O102"/>
    <mergeCell ref="C105:C113"/>
    <mergeCell ref="E106:E112"/>
    <mergeCell ref="O106:O112"/>
    <mergeCell ref="C75:C83"/>
    <mergeCell ref="E76:E82"/>
    <mergeCell ref="O76:O82"/>
    <mergeCell ref="C85:C93"/>
    <mergeCell ref="E86:E92"/>
    <mergeCell ref="O86:O92"/>
    <mergeCell ref="C55:C63"/>
    <mergeCell ref="E56:E62"/>
    <mergeCell ref="O56:O62"/>
    <mergeCell ref="C65:C73"/>
    <mergeCell ref="E66:E72"/>
    <mergeCell ref="O66:O72"/>
    <mergeCell ref="C35:C43"/>
    <mergeCell ref="E36:E42"/>
    <mergeCell ref="O36:O42"/>
    <mergeCell ref="C45:C53"/>
    <mergeCell ref="E46:E52"/>
    <mergeCell ref="O46:O52"/>
    <mergeCell ref="C5:C13"/>
    <mergeCell ref="C15:C23"/>
    <mergeCell ref="C25:C33"/>
    <mergeCell ref="E26:E32"/>
    <mergeCell ref="O26:O32"/>
    <mergeCell ref="E6:E12"/>
    <mergeCell ref="O6:O12"/>
    <mergeCell ref="E16:E22"/>
    <mergeCell ref="O16:O22"/>
  </mergeCells>
  <pageMargins left="0.75" right="0.75" top="1" bottom="1" header="0.5" footer="0.5"/>
  <pageSetup orientation="portrait" horizontalDpi="4294967292" verticalDpi="4294967292"/>
  <ignoredErrors>
    <ignoredError sqref="BC131" evalError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96AA9B-8BAF-0D41-A3A4-3D5200103F3E}">
  <sheetPr codeName="Feuil5">
    <tabColor indexed="46"/>
    <pageSetUpPr fitToPage="1"/>
  </sheetPr>
  <dimension ref="B1:AZ48"/>
  <sheetViews>
    <sheetView tabSelected="1" zoomScale="150" zoomScaleNormal="150" zoomScalePageLayoutView="150" workbookViewId="0">
      <pane xSplit="3" ySplit="9" topLeftCell="AG10" activePane="bottomRight" state="frozen"/>
      <selection pane="topRight" activeCell="C1" sqref="C1"/>
      <selection pane="bottomLeft" activeCell="A10" sqref="A10"/>
      <selection pane="bottomRight"/>
    </sheetView>
  </sheetViews>
  <sheetFormatPr baseColWidth="10" defaultRowHeight="13" x14ac:dyDescent="0.15"/>
  <cols>
    <col min="1" max="2" width="1.5" style="161" customWidth="1"/>
    <col min="3" max="3" width="50.6640625" style="161" customWidth="1"/>
    <col min="4" max="4" width="1" style="161" customWidth="1"/>
    <col min="5" max="5" width="14.6640625" style="161" customWidth="1"/>
    <col min="6" max="6" width="9.1640625" style="161" customWidth="1"/>
    <col min="7" max="7" width="1" style="161" customWidth="1"/>
    <col min="8" max="8" width="14.6640625" style="161" customWidth="1"/>
    <col min="9" max="9" width="9.1640625" style="161" customWidth="1"/>
    <col min="10" max="10" width="0.83203125" style="161" customWidth="1"/>
    <col min="11" max="11" width="14.6640625" style="161" customWidth="1"/>
    <col min="12" max="12" width="9.1640625" style="161" customWidth="1"/>
    <col min="13" max="13" width="0.83203125" style="161" customWidth="1"/>
    <col min="14" max="14" width="14.6640625" style="161" customWidth="1"/>
    <col min="15" max="15" width="9.1640625" style="161" customWidth="1"/>
    <col min="16" max="16" width="0.83203125" style="161" customWidth="1"/>
    <col min="17" max="17" width="14.6640625" style="161" customWidth="1"/>
    <col min="18" max="18" width="9.1640625" style="161" customWidth="1"/>
    <col min="19" max="19" width="0.83203125" style="161" customWidth="1"/>
    <col min="20" max="20" width="14.6640625" style="161" customWidth="1"/>
    <col min="21" max="21" width="9.1640625" style="161" customWidth="1"/>
    <col min="22" max="22" width="1.6640625" style="161" customWidth="1"/>
    <col min="23" max="23" width="12.5" style="161" customWidth="1"/>
    <col min="24" max="24" width="9.6640625" style="161" customWidth="1"/>
    <col min="25" max="25" width="0.83203125" style="161" customWidth="1"/>
    <col min="26" max="26" width="14.6640625" style="161" customWidth="1"/>
    <col min="27" max="27" width="9.1640625" style="161" customWidth="1"/>
    <col min="28" max="28" width="0.83203125" style="161" customWidth="1"/>
    <col min="29" max="29" width="14.6640625" style="161" customWidth="1"/>
    <col min="30" max="30" width="9.1640625" style="161" customWidth="1"/>
    <col min="31" max="31" width="0.83203125" style="161" customWidth="1"/>
    <col min="32" max="32" width="14.6640625" style="161" customWidth="1"/>
    <col min="33" max="33" width="9.1640625" style="161" customWidth="1"/>
    <col min="34" max="34" width="0.83203125" style="161" customWidth="1"/>
    <col min="35" max="35" width="14.6640625" style="161" customWidth="1"/>
    <col min="36" max="36" width="9.1640625" style="161" customWidth="1"/>
    <col min="37" max="37" width="0.83203125" style="161" customWidth="1"/>
    <col min="38" max="38" width="14.6640625" style="161" customWidth="1"/>
    <col min="39" max="39" width="9.1640625" style="161" customWidth="1"/>
    <col min="40" max="41" width="0.83203125" style="161" customWidth="1"/>
    <col min="42" max="42" width="14.6640625" style="161" customWidth="1"/>
    <col min="43" max="43" width="9.1640625" style="161" customWidth="1"/>
    <col min="44" max="44" width="0.83203125" style="161" customWidth="1"/>
    <col min="45" max="46" width="14.6640625" style="161" customWidth="1"/>
    <col min="47" max="47" width="0.83203125" style="161" customWidth="1"/>
    <col min="48" max="48" width="14.6640625" style="161" customWidth="1"/>
    <col min="49" max="49" width="2.1640625" style="161" customWidth="1"/>
    <col min="50" max="50" width="10.33203125" style="161" bestFit="1" customWidth="1"/>
    <col min="51" max="51" width="16.83203125" style="161" customWidth="1"/>
    <col min="52" max="52" width="11.33203125" style="161" customWidth="1"/>
    <col min="53" max="16384" width="10.83203125" style="161"/>
  </cols>
  <sheetData>
    <row r="1" spans="2:52" ht="14" thickBot="1" x14ac:dyDescent="0.2"/>
    <row r="2" spans="2:52" ht="14" thickTop="1" x14ac:dyDescent="0.15">
      <c r="C2" s="166" t="s">
        <v>182</v>
      </c>
      <c r="E2" s="161" t="s">
        <v>2</v>
      </c>
      <c r="F2" s="161" t="s">
        <v>2</v>
      </c>
      <c r="AL2" s="161" t="s">
        <v>2</v>
      </c>
    </row>
    <row r="3" spans="2:52" x14ac:dyDescent="0.15">
      <c r="C3" s="167" t="s">
        <v>166</v>
      </c>
      <c r="E3" s="161" t="s">
        <v>2</v>
      </c>
      <c r="AL3" s="161" t="s">
        <v>2</v>
      </c>
    </row>
    <row r="4" spans="2:52" ht="14" thickBot="1" x14ac:dyDescent="0.2">
      <c r="C4" s="168" t="s">
        <v>167</v>
      </c>
    </row>
    <row r="5" spans="2:52" ht="15" thickTop="1" thickBot="1" x14ac:dyDescent="0.2">
      <c r="C5" s="169"/>
      <c r="G5" s="161" t="s">
        <v>2</v>
      </c>
    </row>
    <row r="6" spans="2:52" ht="17" thickTop="1" x14ac:dyDescent="0.3">
      <c r="C6" s="170" t="s">
        <v>134</v>
      </c>
      <c r="D6" s="161" t="s">
        <v>2</v>
      </c>
      <c r="E6" s="171" t="s">
        <v>135</v>
      </c>
      <c r="F6" s="172">
        <f>E14/$C$7/'Calendrier 2021'!D8</f>
        <v>105</v>
      </c>
      <c r="G6" s="173" t="s">
        <v>2</v>
      </c>
      <c r="H6" s="171" t="str">
        <f>E6</f>
        <v>Rev. / place / jour</v>
      </c>
      <c r="I6" s="172">
        <f>H14/$C$7/'Calendrier 2021'!E8</f>
        <v>90</v>
      </c>
      <c r="J6" s="173"/>
      <c r="K6" s="171" t="str">
        <f>H6</f>
        <v>Rev. / place / jour</v>
      </c>
      <c r="L6" s="172">
        <f>K14/$C$7/'Calendrier 2021'!F8</f>
        <v>105</v>
      </c>
      <c r="M6" s="173"/>
      <c r="N6" s="171" t="str">
        <f>K6</f>
        <v>Rev. / place / jour</v>
      </c>
      <c r="O6" s="172">
        <f>N14/$C$7/'Calendrier 2021'!G8</f>
        <v>105</v>
      </c>
      <c r="P6" s="174"/>
      <c r="Q6" s="171" t="str">
        <f>N6</f>
        <v>Rev. / place / jour</v>
      </c>
      <c r="R6" s="172">
        <f>Q14/$C$7/'Calendrier 2021'!H8</f>
        <v>120</v>
      </c>
      <c r="S6" s="173"/>
      <c r="T6" s="171" t="str">
        <f>Q6</f>
        <v>Rev. / place / jour</v>
      </c>
      <c r="U6" s="172">
        <f>T14/$C$7/'Calendrier 2021'!I8</f>
        <v>120</v>
      </c>
      <c r="V6" s="173" t="s">
        <v>2</v>
      </c>
      <c r="W6" s="171" t="str">
        <f>T6</f>
        <v>Rev. / place / jour</v>
      </c>
      <c r="X6" s="172">
        <f>W14/$C$7/'Calendrier 2021'!J8</f>
        <v>225</v>
      </c>
      <c r="Y6" s="173"/>
      <c r="Z6" s="171" t="str">
        <f>W6</f>
        <v>Rev. / place / jour</v>
      </c>
      <c r="AA6" s="172">
        <f>Z14/$C$7/'Calendrier 2021'!K8</f>
        <v>225</v>
      </c>
      <c r="AB6" s="173"/>
      <c r="AC6" s="171" t="str">
        <f>Z6</f>
        <v>Rev. / place / jour</v>
      </c>
      <c r="AD6" s="172">
        <f>AC14/$C$7/'Calendrier 2021'!L8</f>
        <v>135</v>
      </c>
      <c r="AE6" s="173"/>
      <c r="AF6" s="171" t="str">
        <f>AC6</f>
        <v>Rev. / place / jour</v>
      </c>
      <c r="AG6" s="172">
        <f>AF14/$C$7/'Calendrier 2021'!M8</f>
        <v>105</v>
      </c>
      <c r="AH6" s="173"/>
      <c r="AI6" s="171" t="str">
        <f>AF6</f>
        <v>Rev. / place / jour</v>
      </c>
      <c r="AJ6" s="172">
        <f>AI14/$C$7/'Calendrier 2021'!N8</f>
        <v>75</v>
      </c>
      <c r="AK6" s="173"/>
      <c r="AL6" s="171" t="str">
        <f>AI6</f>
        <v>Rev. / place / jour</v>
      </c>
      <c r="AM6" s="172">
        <f>AL14/$C$7/'Calendrier 2021'!O8</f>
        <v>90</v>
      </c>
      <c r="AN6" s="173"/>
      <c r="AO6" s="173"/>
      <c r="AP6" s="171" t="str">
        <f>AL6</f>
        <v>Rev. / place / jour</v>
      </c>
      <c r="AQ6" s="172">
        <f>+AP14/C7/'% Occupation'!P9</f>
        <v>125.46575342465754</v>
      </c>
      <c r="AR6" s="173"/>
      <c r="AS6" s="175" t="str">
        <f>+AP6</f>
        <v>Rev. / place / jour</v>
      </c>
      <c r="AT6" s="176">
        <f>AS14/C7/'% Occupation'!P8</f>
        <v>125.46575342465754</v>
      </c>
      <c r="AU6" s="173"/>
      <c r="AV6" s="173"/>
      <c r="AW6" s="173"/>
      <c r="AY6" s="552" t="s">
        <v>136</v>
      </c>
      <c r="AZ6" s="552"/>
    </row>
    <row r="7" spans="2:52" x14ac:dyDescent="0.15">
      <c r="C7" s="315">
        <f>'Calendrier 2021'!D7</f>
        <v>1</v>
      </c>
      <c r="D7" s="161" t="s">
        <v>2</v>
      </c>
      <c r="E7" s="177">
        <f>E14/$AP$14</f>
        <v>7.1077628562070089E-2</v>
      </c>
      <c r="F7" s="178"/>
      <c r="G7" s="179" t="s">
        <v>2</v>
      </c>
      <c r="H7" s="177">
        <f>H14/$AP$14</f>
        <v>5.5027841467409105E-2</v>
      </c>
      <c r="I7" s="178"/>
      <c r="J7" s="179"/>
      <c r="K7" s="177">
        <f>K14/$AP$14</f>
        <v>7.1077628562070089E-2</v>
      </c>
      <c r="L7" s="178"/>
      <c r="M7" s="179"/>
      <c r="N7" s="177">
        <f>N14/$AP$14</f>
        <v>6.8784801834261389E-2</v>
      </c>
      <c r="O7" s="178"/>
      <c r="P7" s="180"/>
      <c r="Q7" s="177">
        <f>Q14/$AP$14</f>
        <v>8.1231575499508685E-2</v>
      </c>
      <c r="R7" s="178"/>
      <c r="S7" s="179"/>
      <c r="T7" s="177">
        <f>T14/$AP$14</f>
        <v>7.8611202096298724E-2</v>
      </c>
      <c r="U7" s="178"/>
      <c r="V7" s="179"/>
      <c r="W7" s="177">
        <f>W14/$AP$14</f>
        <v>0.15230920406157877</v>
      </c>
      <c r="X7" s="178"/>
      <c r="Y7" s="179"/>
      <c r="Z7" s="177">
        <f>Z14/$AP$14</f>
        <v>0.15230920406157877</v>
      </c>
      <c r="AA7" s="178"/>
      <c r="AB7" s="179"/>
      <c r="AC7" s="177">
        <f>AC14/$AP$14</f>
        <v>8.8437602358336059E-2</v>
      </c>
      <c r="AD7" s="178"/>
      <c r="AE7" s="179"/>
      <c r="AF7" s="177">
        <f>AF14/$AP$14</f>
        <v>7.1077628562070089E-2</v>
      </c>
      <c r="AG7" s="178"/>
      <c r="AH7" s="179"/>
      <c r="AI7" s="177">
        <f>AI14/$AP$14</f>
        <v>4.9132001310186704E-2</v>
      </c>
      <c r="AJ7" s="181"/>
      <c r="AK7" s="179"/>
      <c r="AL7" s="177">
        <f>AL14/$AP$14</f>
        <v>6.0923681624631507E-2</v>
      </c>
      <c r="AM7" s="182"/>
      <c r="AN7" s="173"/>
      <c r="AO7" s="173"/>
      <c r="AP7" s="314">
        <f>+E7+H7+K7+N7+Q7+T7+W7+Z7+AC7+AF7+AI7+AL7</f>
        <v>0.99999999999999989</v>
      </c>
      <c r="AQ7" s="183" t="s">
        <v>137</v>
      </c>
      <c r="AR7" s="173"/>
      <c r="AS7" s="184">
        <f>AP7</f>
        <v>0.99999999999999989</v>
      </c>
      <c r="AT7" s="185" t="str">
        <f>+AQ7</f>
        <v>365 jours</v>
      </c>
      <c r="AU7" s="173"/>
      <c r="AV7" s="173"/>
      <c r="AW7" s="173"/>
      <c r="AY7" s="552"/>
      <c r="AZ7" s="552"/>
    </row>
    <row r="8" spans="2:52" x14ac:dyDescent="0.15">
      <c r="C8" s="186" t="s">
        <v>138</v>
      </c>
      <c r="D8" s="161" t="s">
        <v>2</v>
      </c>
      <c r="E8" s="187" t="str">
        <f>'Calendrier 2021'!D5</f>
        <v>Pér.01</v>
      </c>
      <c r="F8" s="188" t="s">
        <v>139</v>
      </c>
      <c r="G8" s="189" t="s">
        <v>2</v>
      </c>
      <c r="H8" s="187" t="str">
        <f>'Calendrier 2021'!E5</f>
        <v>Pér.02</v>
      </c>
      <c r="I8" s="190" t="str">
        <f>+F8</f>
        <v>(%)</v>
      </c>
      <c r="J8" s="189"/>
      <c r="K8" s="187" t="str">
        <f>'Calendrier 2021'!F5</f>
        <v>Pér.03</v>
      </c>
      <c r="L8" s="190" t="str">
        <f>+I8</f>
        <v>(%)</v>
      </c>
      <c r="M8" s="189"/>
      <c r="N8" s="187" t="str">
        <f>'Calendrier 2021'!G5</f>
        <v>Pér.04</v>
      </c>
      <c r="O8" s="190" t="str">
        <f>+L8</f>
        <v>(%)</v>
      </c>
      <c r="P8" s="191"/>
      <c r="Q8" s="187" t="str">
        <f>'Calendrier 2021'!H5</f>
        <v>Pér.05</v>
      </c>
      <c r="R8" s="190" t="str">
        <f>+O8</f>
        <v>(%)</v>
      </c>
      <c r="S8" s="189"/>
      <c r="T8" s="187" t="str">
        <f>'Calendrier 2021'!I5</f>
        <v>Pér.06</v>
      </c>
      <c r="U8" s="190" t="str">
        <f>+R8</f>
        <v>(%)</v>
      </c>
      <c r="V8" s="189"/>
      <c r="W8" s="187" t="str">
        <f>'Calendrier 2021'!J5</f>
        <v>Pér.07</v>
      </c>
      <c r="X8" s="190" t="str">
        <f>+U8</f>
        <v>(%)</v>
      </c>
      <c r="Y8" s="189"/>
      <c r="Z8" s="187" t="str">
        <f>'Calendrier 2021'!K5</f>
        <v>Pér.08</v>
      </c>
      <c r="AA8" s="190" t="str">
        <f>+X8</f>
        <v>(%)</v>
      </c>
      <c r="AB8" s="189"/>
      <c r="AC8" s="187" t="str">
        <f>'Calendrier 2021'!L5</f>
        <v>Pér.09</v>
      </c>
      <c r="AD8" s="190" t="str">
        <f>+AA8</f>
        <v>(%)</v>
      </c>
      <c r="AE8" s="189"/>
      <c r="AF8" s="187" t="str">
        <f>'Calendrier 2021'!M5</f>
        <v>Pér.10</v>
      </c>
      <c r="AG8" s="190" t="str">
        <f>+AD8</f>
        <v>(%)</v>
      </c>
      <c r="AH8" s="189"/>
      <c r="AI8" s="187" t="str">
        <f>'Calendrier 2021'!N5</f>
        <v>Pér.11</v>
      </c>
      <c r="AJ8" s="190" t="str">
        <f>+AG8</f>
        <v>(%)</v>
      </c>
      <c r="AK8" s="189"/>
      <c r="AL8" s="187" t="str">
        <f>'Calendrier 2021'!O5</f>
        <v>Pér.12</v>
      </c>
      <c r="AM8" s="190" t="str">
        <f>+AJ8</f>
        <v>(%)</v>
      </c>
      <c r="AN8" s="189"/>
      <c r="AO8" s="189"/>
      <c r="AP8" s="192" t="s">
        <v>10</v>
      </c>
      <c r="AQ8" s="193" t="str">
        <f>+AM8</f>
        <v>(%)</v>
      </c>
      <c r="AS8" s="184" t="str">
        <f>+AP8</f>
        <v>Total</v>
      </c>
      <c r="AT8" s="194" t="str">
        <f>+AQ8</f>
        <v>(%)</v>
      </c>
      <c r="AY8" s="552"/>
      <c r="AZ8" s="552"/>
    </row>
    <row r="9" spans="2:52" ht="14" thickBot="1" x14ac:dyDescent="0.2">
      <c r="C9" s="195">
        <f>+AP14/C7</f>
        <v>45795</v>
      </c>
      <c r="D9" s="161" t="s">
        <v>2</v>
      </c>
      <c r="E9" s="308" t="str">
        <f>'Calendrier 2021'!D6</f>
        <v>Janvier 2021</v>
      </c>
      <c r="F9" s="309" t="s">
        <v>2</v>
      </c>
      <c r="G9" s="310" t="s">
        <v>2</v>
      </c>
      <c r="H9" s="308" t="str">
        <f>'Calendrier 2021'!E6</f>
        <v>Février 2021</v>
      </c>
      <c r="I9" s="309" t="str">
        <f>+F9</f>
        <v xml:space="preserve"> </v>
      </c>
      <c r="J9" s="311"/>
      <c r="K9" s="308" t="str">
        <f>'Calendrier 2021'!F6</f>
        <v>Mars 2021</v>
      </c>
      <c r="L9" s="309" t="str">
        <f>+I9</f>
        <v xml:space="preserve"> </v>
      </c>
      <c r="M9" s="310"/>
      <c r="N9" s="308" t="str">
        <f>'Calendrier 2021'!G6</f>
        <v>Avril 2021</v>
      </c>
      <c r="O9" s="309" t="str">
        <f>+L9</f>
        <v xml:space="preserve"> </v>
      </c>
      <c r="P9" s="312"/>
      <c r="Q9" s="308" t="str">
        <f>'Calendrier 2021'!H6</f>
        <v>Mai 2021</v>
      </c>
      <c r="R9" s="309" t="str">
        <f>+O9</f>
        <v xml:space="preserve"> </v>
      </c>
      <c r="S9" s="310"/>
      <c r="T9" s="308" t="str">
        <f>'Calendrier 2021'!I6</f>
        <v>Juin 2021</v>
      </c>
      <c r="U9" s="309" t="str">
        <f>+R9</f>
        <v xml:space="preserve"> </v>
      </c>
      <c r="V9" s="310"/>
      <c r="W9" s="308" t="str">
        <f>'Calendrier 2021'!J6</f>
        <v>Juillet 2021</v>
      </c>
      <c r="X9" s="309" t="str">
        <f>+U9</f>
        <v xml:space="preserve"> </v>
      </c>
      <c r="Y9" s="310"/>
      <c r="Z9" s="308" t="str">
        <f>'Calendrier 2021'!K6</f>
        <v>Août 2021</v>
      </c>
      <c r="AA9" s="309" t="str">
        <f>+X9</f>
        <v xml:space="preserve"> </v>
      </c>
      <c r="AB9" s="310"/>
      <c r="AC9" s="308" t="str">
        <f>'Calendrier 2021'!L6</f>
        <v>Septembre 2021</v>
      </c>
      <c r="AD9" s="309" t="str">
        <f>+AA9</f>
        <v xml:space="preserve"> </v>
      </c>
      <c r="AE9" s="310"/>
      <c r="AF9" s="308" t="str">
        <f>'Calendrier 2021'!M6</f>
        <v>Octobre 2021</v>
      </c>
      <c r="AG9" s="309" t="str">
        <f>+AD9</f>
        <v xml:space="preserve"> </v>
      </c>
      <c r="AH9" s="310"/>
      <c r="AI9" s="308" t="str">
        <f>'Calendrier 2021'!N6</f>
        <v>Novembre 2021</v>
      </c>
      <c r="AJ9" s="309" t="str">
        <f>+AG9</f>
        <v xml:space="preserve"> </v>
      </c>
      <c r="AK9" s="310"/>
      <c r="AL9" s="308" t="str">
        <f>'Calendrier 2021'!O6</f>
        <v>Décembre 2021</v>
      </c>
      <c r="AM9" s="309" t="str">
        <f>+AJ9</f>
        <v xml:space="preserve"> </v>
      </c>
      <c r="AN9" s="196"/>
      <c r="AO9" s="196"/>
      <c r="AP9" s="197" t="s">
        <v>30</v>
      </c>
      <c r="AQ9" s="198" t="str">
        <f>+AM9</f>
        <v xml:space="preserve"> </v>
      </c>
      <c r="AS9" s="199" t="str">
        <f>+AP9</f>
        <v>Année</v>
      </c>
      <c r="AT9" s="200" t="s">
        <v>2</v>
      </c>
      <c r="AY9" s="553"/>
      <c r="AZ9" s="553"/>
    </row>
    <row r="10" spans="2:52" ht="17" thickTop="1" x14ac:dyDescent="0.2">
      <c r="C10" s="201" t="s">
        <v>140</v>
      </c>
      <c r="D10" s="161" t="s">
        <v>2</v>
      </c>
      <c r="E10" s="202"/>
      <c r="F10" s="203"/>
      <c r="G10" s="161" t="s">
        <v>2</v>
      </c>
      <c r="H10" s="202"/>
      <c r="I10" s="203"/>
      <c r="K10" s="202"/>
      <c r="L10" s="203"/>
      <c r="N10" s="202"/>
      <c r="O10" s="203"/>
      <c r="P10" s="204"/>
      <c r="Q10" s="202"/>
      <c r="R10" s="203"/>
      <c r="T10" s="202"/>
      <c r="U10" s="203"/>
      <c r="W10" s="202"/>
      <c r="X10" s="203"/>
      <c r="Z10" s="202"/>
      <c r="AA10" s="203"/>
      <c r="AC10" s="202"/>
      <c r="AD10" s="203"/>
      <c r="AF10" s="202"/>
      <c r="AG10" s="203"/>
      <c r="AI10" s="202"/>
      <c r="AJ10" s="203"/>
      <c r="AL10" s="202"/>
      <c r="AM10" s="203"/>
      <c r="AP10" s="205"/>
      <c r="AQ10" s="206"/>
      <c r="AS10" s="207"/>
      <c r="AT10" s="208"/>
      <c r="AX10" s="209" t="s">
        <v>141</v>
      </c>
      <c r="AY10" s="210">
        <v>441566</v>
      </c>
      <c r="AZ10" s="211">
        <f>+AY10/AY22</f>
        <v>6.8928860438281447E-2</v>
      </c>
    </row>
    <row r="11" spans="2:52" ht="16" x14ac:dyDescent="0.2">
      <c r="C11" s="212" t="s">
        <v>184</v>
      </c>
      <c r="E11" s="213">
        <f>E14*$AT$11</f>
        <v>1085</v>
      </c>
      <c r="F11" s="305">
        <f>+E11/E14</f>
        <v>0.33333333333333331</v>
      </c>
      <c r="G11" s="214" t="s">
        <v>2</v>
      </c>
      <c r="H11" s="213">
        <f>H14*$AT$11</f>
        <v>840</v>
      </c>
      <c r="I11" s="305">
        <f>+H11/H14</f>
        <v>0.33333333333333331</v>
      </c>
      <c r="K11" s="213">
        <f>K14*$AT$11</f>
        <v>1085</v>
      </c>
      <c r="L11" s="305">
        <f>+K11/K14</f>
        <v>0.33333333333333331</v>
      </c>
      <c r="N11" s="213">
        <f>N14*$AT$11</f>
        <v>1050</v>
      </c>
      <c r="O11" s="305">
        <f>+N11/N14</f>
        <v>0.33333333333333331</v>
      </c>
      <c r="P11" s="204"/>
      <c r="Q11" s="213">
        <f>Q14*$AT$11</f>
        <v>1240</v>
      </c>
      <c r="R11" s="305">
        <f>+Q11/Q14</f>
        <v>0.33333333333333331</v>
      </c>
      <c r="T11" s="213">
        <f>T14*$AT$11</f>
        <v>1200</v>
      </c>
      <c r="U11" s="305">
        <f>+T11/T14</f>
        <v>0.33333333333333331</v>
      </c>
      <c r="W11" s="213">
        <f>W14*$AT$11</f>
        <v>2325</v>
      </c>
      <c r="X11" s="305">
        <f>+W11/W14</f>
        <v>0.33333333333333331</v>
      </c>
      <c r="Z11" s="213">
        <f>Z14*$AT$11</f>
        <v>2325</v>
      </c>
      <c r="AA11" s="305">
        <f>+Z11/Z14</f>
        <v>0.33333333333333331</v>
      </c>
      <c r="AC11" s="213">
        <f>AC14*$AT$11</f>
        <v>1350</v>
      </c>
      <c r="AD11" s="305">
        <f>+AC11/AC14</f>
        <v>0.33333333333333331</v>
      </c>
      <c r="AF11" s="213">
        <f>AF14*$AT$11</f>
        <v>1085</v>
      </c>
      <c r="AG11" s="305">
        <f>+AF11/AF14</f>
        <v>0.33333333333333331</v>
      </c>
      <c r="AI11" s="213">
        <f>AI14*$AT$11</f>
        <v>750</v>
      </c>
      <c r="AJ11" s="305">
        <f>+AI11/AI14</f>
        <v>0.33333333333333331</v>
      </c>
      <c r="AK11" s="161" t="s">
        <v>142</v>
      </c>
      <c r="AL11" s="213">
        <f>AL14*$AT$11</f>
        <v>930</v>
      </c>
      <c r="AM11" s="305">
        <f>+AL11/AL14</f>
        <v>0.33333333333333331</v>
      </c>
      <c r="AP11" s="215">
        <f t="shared" ref="AP11:AP14" si="0">+$AL11+$AI11+$AF11+$AC11+$Z11+$W11+$T11+$Q11+$N11+$K11+$H11+$E11</f>
        <v>15265</v>
      </c>
      <c r="AQ11" s="206">
        <f>+AP11/AP14</f>
        <v>0.33333333333333331</v>
      </c>
      <c r="AS11" s="216">
        <f>'Formule pour le calcul D'!T141</f>
        <v>15265</v>
      </c>
      <c r="AT11" s="384">
        <f>AS11/AS14</f>
        <v>0.33333333333333331</v>
      </c>
      <c r="AW11" s="161" t="s">
        <v>2</v>
      </c>
      <c r="AX11" s="209" t="s">
        <v>143</v>
      </c>
      <c r="AY11" s="218">
        <v>435539</v>
      </c>
      <c r="AZ11" s="219">
        <f>+AY11/AY22</f>
        <v>6.7988040171636094E-2</v>
      </c>
    </row>
    <row r="12" spans="2:52" ht="16" x14ac:dyDescent="0.2">
      <c r="C12" s="212" t="s">
        <v>185</v>
      </c>
      <c r="E12" s="213">
        <f>+E14*$AT$12</f>
        <v>1085</v>
      </c>
      <c r="F12" s="305">
        <f>+E12/E14</f>
        <v>0.33333333333333331</v>
      </c>
      <c r="H12" s="213">
        <f>+H14*$AT$12</f>
        <v>840</v>
      </c>
      <c r="I12" s="305">
        <f>+H12/H14</f>
        <v>0.33333333333333331</v>
      </c>
      <c r="K12" s="213">
        <f>+K14*$AT$12</f>
        <v>1085</v>
      </c>
      <c r="L12" s="305">
        <f>+K12/K14</f>
        <v>0.33333333333333331</v>
      </c>
      <c r="N12" s="213">
        <f>+N14*$AT$12</f>
        <v>1050</v>
      </c>
      <c r="O12" s="305">
        <f>+N12/N14</f>
        <v>0.33333333333333331</v>
      </c>
      <c r="P12" s="204"/>
      <c r="Q12" s="213">
        <f>+Q14*$AT$12</f>
        <v>1240</v>
      </c>
      <c r="R12" s="305">
        <f>+Q12/Q14</f>
        <v>0.33333333333333331</v>
      </c>
      <c r="T12" s="213">
        <f>+T14*$AT$12</f>
        <v>1200</v>
      </c>
      <c r="U12" s="305">
        <f>+T12/T14</f>
        <v>0.33333333333333331</v>
      </c>
      <c r="W12" s="213">
        <f>+W14*$AT$12</f>
        <v>2325</v>
      </c>
      <c r="X12" s="305">
        <f>+W12/W14</f>
        <v>0.33333333333333331</v>
      </c>
      <c r="Z12" s="213">
        <f>+Z14*$AT$12</f>
        <v>2325</v>
      </c>
      <c r="AA12" s="305">
        <f>+Z12/Z14</f>
        <v>0.33333333333333331</v>
      </c>
      <c r="AC12" s="213">
        <f>+AC14*$AT$12</f>
        <v>1350</v>
      </c>
      <c r="AD12" s="305">
        <f>+AC12/AC14</f>
        <v>0.33333333333333331</v>
      </c>
      <c r="AF12" s="213">
        <f>+AF14*$AT$12</f>
        <v>1085</v>
      </c>
      <c r="AG12" s="305">
        <f>+AF12/AF14</f>
        <v>0.33333333333333331</v>
      </c>
      <c r="AI12" s="213">
        <f>+AI14*$AT$12</f>
        <v>750</v>
      </c>
      <c r="AJ12" s="305">
        <f>+AI12/AI14</f>
        <v>0.33333333333333331</v>
      </c>
      <c r="AL12" s="213">
        <f>+AL14*$AT$12</f>
        <v>930</v>
      </c>
      <c r="AM12" s="305">
        <f>+AL12/AL14</f>
        <v>0.33333333333333331</v>
      </c>
      <c r="AP12" s="215">
        <f t="shared" si="0"/>
        <v>15265</v>
      </c>
      <c r="AQ12" s="206">
        <f>+AP12/AP14</f>
        <v>0.33333333333333331</v>
      </c>
      <c r="AS12" s="216">
        <f>'Formule pour le calcul D'!AH141</f>
        <v>15265</v>
      </c>
      <c r="AT12" s="384">
        <f>AS12/AS14</f>
        <v>0.33333333333333331</v>
      </c>
      <c r="AX12" s="209" t="s">
        <v>144</v>
      </c>
      <c r="AY12" s="218">
        <v>494989</v>
      </c>
      <c r="AZ12" s="219">
        <f>+AY12/AY22</f>
        <v>7.7268240080722916E-2</v>
      </c>
    </row>
    <row r="13" spans="2:52" ht="17" thickBot="1" x14ac:dyDescent="0.25">
      <c r="C13" s="220" t="s">
        <v>186</v>
      </c>
      <c r="E13" s="213">
        <f>+E14*$AT$13</f>
        <v>1085</v>
      </c>
      <c r="F13" s="305">
        <f>+E13/E14</f>
        <v>0.33333333333333331</v>
      </c>
      <c r="H13" s="213">
        <f>+H14*$AT$13</f>
        <v>840</v>
      </c>
      <c r="I13" s="305">
        <f>+H13/H14</f>
        <v>0.33333333333333331</v>
      </c>
      <c r="K13" s="213">
        <f>+K14*$AT$13</f>
        <v>1085</v>
      </c>
      <c r="L13" s="305">
        <f>+K13/K14</f>
        <v>0.33333333333333331</v>
      </c>
      <c r="N13" s="213">
        <f>+N14*$AT$13</f>
        <v>1050</v>
      </c>
      <c r="O13" s="305">
        <f>+N13/N14</f>
        <v>0.33333333333333331</v>
      </c>
      <c r="P13" s="204"/>
      <c r="Q13" s="213">
        <f>+Q14*$AT$13</f>
        <v>1240</v>
      </c>
      <c r="R13" s="305">
        <f>+Q13/Q14</f>
        <v>0.33333333333333331</v>
      </c>
      <c r="T13" s="213">
        <f>+T14*$AT$13</f>
        <v>1200</v>
      </c>
      <c r="U13" s="305">
        <f>+T13/T14</f>
        <v>0.33333333333333331</v>
      </c>
      <c r="W13" s="213">
        <f>+W14*$AT$13</f>
        <v>2325</v>
      </c>
      <c r="X13" s="305">
        <f>+W13/W14</f>
        <v>0.33333333333333331</v>
      </c>
      <c r="Z13" s="213">
        <f>+Z14*$AT$13</f>
        <v>2325</v>
      </c>
      <c r="AA13" s="305">
        <f>+Z13/Z14</f>
        <v>0.33333333333333331</v>
      </c>
      <c r="AC13" s="213">
        <f>+AC14*$AT$13</f>
        <v>1350</v>
      </c>
      <c r="AD13" s="305">
        <f>+AC13/AC14</f>
        <v>0.33333333333333331</v>
      </c>
      <c r="AF13" s="213">
        <f>+AF14*$AT$13</f>
        <v>1085</v>
      </c>
      <c r="AG13" s="305">
        <f>+AF13/AF14</f>
        <v>0.33333333333333331</v>
      </c>
      <c r="AI13" s="213">
        <f>+AI14*$AT$13</f>
        <v>750</v>
      </c>
      <c r="AJ13" s="305">
        <f>+AI13/AI14</f>
        <v>0.33333333333333331</v>
      </c>
      <c r="AL13" s="213">
        <f>+AL14*$AT$13</f>
        <v>930</v>
      </c>
      <c r="AM13" s="305">
        <f>+AL13/AL14</f>
        <v>0.33333333333333331</v>
      </c>
      <c r="AP13" s="215">
        <f t="shared" si="0"/>
        <v>15265</v>
      </c>
      <c r="AQ13" s="206">
        <f>+AP13/AP14</f>
        <v>0.33333333333333331</v>
      </c>
      <c r="AS13" s="216">
        <f>'Formule pour le calcul D'!AV141</f>
        <v>15265</v>
      </c>
      <c r="AT13" s="384">
        <f>AS13/AS14</f>
        <v>0.33333333333333331</v>
      </c>
      <c r="AV13" s="221"/>
      <c r="AX13" s="209" t="s">
        <v>145</v>
      </c>
      <c r="AY13" s="218">
        <v>521013</v>
      </c>
      <c r="AZ13" s="219">
        <f>+AY13/AY22</f>
        <v>8.1330610516956309E-2</v>
      </c>
    </row>
    <row r="14" spans="2:52" ht="17" thickBot="1" x14ac:dyDescent="0.25">
      <c r="C14" s="222" t="s">
        <v>146</v>
      </c>
      <c r="D14" s="223"/>
      <c r="E14" s="224">
        <f>'Formule pour le calcul D'!F11</f>
        <v>3255</v>
      </c>
      <c r="F14" s="225">
        <f>SUM(F11:F13)</f>
        <v>1</v>
      </c>
      <c r="G14" s="226"/>
      <c r="H14" s="224">
        <f>'Formule pour le calcul D'!F21</f>
        <v>2520</v>
      </c>
      <c r="I14" s="227">
        <f>SUM(I11:I13)</f>
        <v>1</v>
      </c>
      <c r="J14" s="223"/>
      <c r="K14" s="224">
        <f>'Formule pour le calcul D'!F31</f>
        <v>3255</v>
      </c>
      <c r="L14" s="225">
        <f>SUM(L11:L13)</f>
        <v>1</v>
      </c>
      <c r="M14" s="223"/>
      <c r="N14" s="224">
        <f>'Formule pour le calcul D'!F41</f>
        <v>3150</v>
      </c>
      <c r="O14" s="225">
        <f>SUM(O11:O13)</f>
        <v>1</v>
      </c>
      <c r="P14" s="226"/>
      <c r="Q14" s="224">
        <f>'Formule pour le calcul D'!F51</f>
        <v>3720</v>
      </c>
      <c r="R14" s="225">
        <f>SUM(R11:R13)</f>
        <v>1</v>
      </c>
      <c r="S14" s="223"/>
      <c r="T14" s="224">
        <f>'Formule pour le calcul D'!F61</f>
        <v>3600</v>
      </c>
      <c r="U14" s="225">
        <f>SUM(U11:U13)</f>
        <v>1</v>
      </c>
      <c r="V14" s="228"/>
      <c r="W14" s="224">
        <f>'Formule pour le calcul D'!F71</f>
        <v>6975</v>
      </c>
      <c r="X14" s="225">
        <f>SUM(X11:X13)</f>
        <v>1</v>
      </c>
      <c r="Y14" s="228"/>
      <c r="Z14" s="224">
        <f>'Formule pour le calcul D'!F81</f>
        <v>6975</v>
      </c>
      <c r="AA14" s="225">
        <f>SUM(AA11:AA13)</f>
        <v>1</v>
      </c>
      <c r="AB14" s="228"/>
      <c r="AC14" s="224">
        <f>'Formule pour le calcul D'!F91</f>
        <v>4050</v>
      </c>
      <c r="AD14" s="225">
        <f>SUM(AD11:AD13)</f>
        <v>1</v>
      </c>
      <c r="AE14" s="228"/>
      <c r="AF14" s="224">
        <f>'Formule pour le calcul D'!F101</f>
        <v>3255</v>
      </c>
      <c r="AG14" s="225">
        <f>SUM(AG11:AG13)</f>
        <v>1</v>
      </c>
      <c r="AH14" s="228"/>
      <c r="AI14" s="224">
        <f>'Formule pour le calcul D'!F111</f>
        <v>2250</v>
      </c>
      <c r="AJ14" s="225">
        <f>SUM(AJ11:AJ13)</f>
        <v>1</v>
      </c>
      <c r="AK14" s="228"/>
      <c r="AL14" s="224">
        <f>'Formule pour le calcul D'!F121</f>
        <v>2790</v>
      </c>
      <c r="AM14" s="225">
        <f>SUM(AM11:AM13)</f>
        <v>1</v>
      </c>
      <c r="AN14" s="228"/>
      <c r="AO14" s="228"/>
      <c r="AP14" s="229">
        <f t="shared" si="0"/>
        <v>45795</v>
      </c>
      <c r="AQ14" s="225">
        <f>SUM(AQ11:AQ13)</f>
        <v>1</v>
      </c>
      <c r="AR14" s="223"/>
      <c r="AS14" s="230">
        <f>SUM(AS11:AS13)</f>
        <v>45795</v>
      </c>
      <c r="AT14" s="231">
        <f>SUM(AT11:AT13)</f>
        <v>1</v>
      </c>
      <c r="AU14" s="223"/>
      <c r="AV14" s="303">
        <f>'Formule pour le calcul D'!F141</f>
        <v>45795</v>
      </c>
      <c r="AW14" s="223"/>
      <c r="AX14" s="209" t="s">
        <v>147</v>
      </c>
      <c r="AY14" s="218">
        <v>553877</v>
      </c>
      <c r="AZ14" s="219">
        <f>+AY14/AY22</f>
        <v>8.6460711270736443E-2</v>
      </c>
    </row>
    <row r="15" spans="2:52" ht="16" x14ac:dyDescent="0.2">
      <c r="C15" s="232"/>
      <c r="E15" s="233"/>
      <c r="F15" s="203"/>
      <c r="H15" s="233"/>
      <c r="I15" s="203"/>
      <c r="K15" s="233"/>
      <c r="L15" s="203"/>
      <c r="N15" s="233"/>
      <c r="O15" s="203"/>
      <c r="P15" s="204"/>
      <c r="Q15" s="233"/>
      <c r="R15" s="203"/>
      <c r="T15" s="233"/>
      <c r="U15" s="203"/>
      <c r="W15" s="233"/>
      <c r="X15" s="203"/>
      <c r="Z15" s="233"/>
      <c r="AA15" s="203"/>
      <c r="AC15" s="233"/>
      <c r="AD15" s="203"/>
      <c r="AF15" s="233"/>
      <c r="AG15" s="203"/>
      <c r="AI15" s="233"/>
      <c r="AJ15" s="203"/>
      <c r="AL15" s="233"/>
      <c r="AM15" s="203"/>
      <c r="AP15" s="234"/>
      <c r="AQ15" s="206"/>
      <c r="AS15" s="235"/>
      <c r="AT15" s="236"/>
      <c r="AX15" s="209" t="s">
        <v>148</v>
      </c>
      <c r="AY15" s="218">
        <v>573787</v>
      </c>
      <c r="AZ15" s="219">
        <f>+AY15/AY22</f>
        <v>8.9568680659969729E-2</v>
      </c>
    </row>
    <row r="16" spans="2:52" ht="16" x14ac:dyDescent="0.2">
      <c r="B16" s="221"/>
      <c r="C16" s="237" t="s">
        <v>199</v>
      </c>
      <c r="D16" s="238"/>
      <c r="E16" s="239">
        <f>+E7*AS16</f>
        <v>32.549999999999997</v>
      </c>
      <c r="F16" s="240">
        <f>+E16/E14</f>
        <v>9.9999999999999985E-3</v>
      </c>
      <c r="G16" s="241"/>
      <c r="H16" s="239">
        <f>+H7*AS16</f>
        <v>25.2</v>
      </c>
      <c r="I16" s="240">
        <f>H$16/H$14</f>
        <v>0.01</v>
      </c>
      <c r="J16" s="241"/>
      <c r="K16" s="239">
        <f>+K7*AS16</f>
        <v>32.549999999999997</v>
      </c>
      <c r="L16" s="240">
        <f>K$16/K$14</f>
        <v>9.9999999999999985E-3</v>
      </c>
      <c r="M16" s="241"/>
      <c r="N16" s="239">
        <f>+N7*AS16</f>
        <v>31.500000000000004</v>
      </c>
      <c r="O16" s="240">
        <f>N$16/N$14</f>
        <v>1.0000000000000002E-2</v>
      </c>
      <c r="P16" s="241"/>
      <c r="Q16" s="239">
        <f>+Q7*AS16</f>
        <v>37.200000000000003</v>
      </c>
      <c r="R16" s="240">
        <f>Q$16/Q$14</f>
        <v>0.01</v>
      </c>
      <c r="S16" s="241"/>
      <c r="T16" s="239">
        <f>+T7*AS16</f>
        <v>36</v>
      </c>
      <c r="U16" s="240">
        <f>T$16/T$14</f>
        <v>0.01</v>
      </c>
      <c r="V16" s="241"/>
      <c r="W16" s="239">
        <f>+W7*AS16</f>
        <v>69.75</v>
      </c>
      <c r="X16" s="240">
        <f>W$16/W$14</f>
        <v>0.01</v>
      </c>
      <c r="Y16" s="241"/>
      <c r="Z16" s="239">
        <f>+Z7*AS16</f>
        <v>69.75</v>
      </c>
      <c r="AA16" s="240">
        <f>Z$16/Z$14</f>
        <v>0.01</v>
      </c>
      <c r="AB16" s="241"/>
      <c r="AC16" s="239">
        <f>+AC7*AS16</f>
        <v>40.5</v>
      </c>
      <c r="AD16" s="240">
        <f>AC$16/AC$14</f>
        <v>0.01</v>
      </c>
      <c r="AE16" s="241"/>
      <c r="AF16" s="239">
        <f>+AF7*AS16</f>
        <v>32.549999999999997</v>
      </c>
      <c r="AG16" s="240">
        <f>AF$16/AF$14</f>
        <v>9.9999999999999985E-3</v>
      </c>
      <c r="AH16" s="241"/>
      <c r="AI16" s="239">
        <f>+AI7*AS16</f>
        <v>22.5</v>
      </c>
      <c r="AJ16" s="240">
        <f>AI$16/AI$14</f>
        <v>0.01</v>
      </c>
      <c r="AK16" s="241"/>
      <c r="AL16" s="239">
        <f>+AL7*AS16</f>
        <v>27.9</v>
      </c>
      <c r="AM16" s="240">
        <f>AL$16/AL$14</f>
        <v>0.01</v>
      </c>
      <c r="AN16" s="241"/>
      <c r="AO16" s="241"/>
      <c r="AP16" s="242">
        <f>+$AL16+$AI16+$AF16+$AC16+$Z16+$W16+$T16+$Q16+$N16+$K16+$H16+$E16</f>
        <v>457.95</v>
      </c>
      <c r="AQ16" s="243">
        <f>AP$16/AP$14</f>
        <v>0.01</v>
      </c>
      <c r="AS16" s="244">
        <f>+AT16*AV14</f>
        <v>457.95</v>
      </c>
      <c r="AT16" s="432">
        <f>'Coût marchandises vendues'!AP14</f>
        <v>0.01</v>
      </c>
      <c r="AV16" s="161" t="s">
        <v>2</v>
      </c>
      <c r="AX16" s="209" t="s">
        <v>150</v>
      </c>
      <c r="AY16" s="218">
        <v>617566</v>
      </c>
      <c r="AZ16" s="219">
        <f>+AY16/AY22</f>
        <v>9.6402622995039738E-2</v>
      </c>
    </row>
    <row r="17" spans="3:52" ht="16" x14ac:dyDescent="0.2">
      <c r="C17" s="212"/>
      <c r="E17" s="233"/>
      <c r="F17" s="203"/>
      <c r="H17" s="233"/>
      <c r="I17" s="203"/>
      <c r="K17" s="233"/>
      <c r="L17" s="203"/>
      <c r="N17" s="233"/>
      <c r="O17" s="203"/>
      <c r="P17" s="204"/>
      <c r="Q17" s="233"/>
      <c r="R17" s="203"/>
      <c r="T17" s="233"/>
      <c r="U17" s="203"/>
      <c r="W17" s="233"/>
      <c r="X17" s="203"/>
      <c r="Z17" s="233"/>
      <c r="AA17" s="203"/>
      <c r="AC17" s="233"/>
      <c r="AD17" s="203"/>
      <c r="AF17" s="233"/>
      <c r="AG17" s="203"/>
      <c r="AI17" s="233"/>
      <c r="AJ17" s="203"/>
      <c r="AL17" s="233"/>
      <c r="AM17" s="203"/>
      <c r="AP17" s="234"/>
      <c r="AQ17" s="206"/>
      <c r="AS17" s="235"/>
      <c r="AT17" s="236"/>
      <c r="AX17" s="209" t="s">
        <v>151</v>
      </c>
      <c r="AY17" s="218">
        <v>604969</v>
      </c>
      <c r="AZ17" s="219">
        <f>+AY17/AY22</f>
        <v>9.4436219660224488E-2</v>
      </c>
    </row>
    <row r="18" spans="3:52" ht="17" thickBot="1" x14ac:dyDescent="0.25">
      <c r="C18" s="246" t="s">
        <v>152</v>
      </c>
      <c r="E18" s="247" t="s">
        <v>2</v>
      </c>
      <c r="F18" s="203"/>
      <c r="H18" s="248"/>
      <c r="I18" s="203"/>
      <c r="K18" s="248"/>
      <c r="L18" s="203"/>
      <c r="N18" s="248"/>
      <c r="O18" s="203"/>
      <c r="Q18" s="248"/>
      <c r="R18" s="203"/>
      <c r="T18" s="248"/>
      <c r="U18" s="203"/>
      <c r="W18" s="248"/>
      <c r="X18" s="203"/>
      <c r="Z18" s="248"/>
      <c r="AA18" s="203"/>
      <c r="AC18" s="248"/>
      <c r="AD18" s="203"/>
      <c r="AF18" s="248"/>
      <c r="AG18" s="203"/>
      <c r="AI18" s="248"/>
      <c r="AJ18" s="203"/>
      <c r="AL18" s="248"/>
      <c r="AM18" s="203"/>
      <c r="AP18" s="234"/>
      <c r="AQ18" s="206"/>
      <c r="AS18" s="235"/>
      <c r="AT18" s="236"/>
      <c r="AX18" s="209" t="s">
        <v>153</v>
      </c>
      <c r="AY18" s="218">
        <v>550562</v>
      </c>
      <c r="AZ18" s="219">
        <f>+AY18/AY22</f>
        <v>8.5943236708942966E-2</v>
      </c>
    </row>
    <row r="19" spans="3:52" ht="18" thickTop="1" thickBot="1" x14ac:dyDescent="0.25">
      <c r="C19" s="212" t="s">
        <v>197</v>
      </c>
      <c r="E19" s="249">
        <f>+E21/AV19</f>
        <v>16.274999999999999</v>
      </c>
      <c r="F19" s="203">
        <f>E$19/E$14</f>
        <v>4.9999999999999992E-3</v>
      </c>
      <c r="H19" s="249">
        <f>+H21/AV19</f>
        <v>12.6</v>
      </c>
      <c r="I19" s="203">
        <f>+H19/H14</f>
        <v>5.0000000000000001E-3</v>
      </c>
      <c r="K19" s="249">
        <f>+K21/AV19</f>
        <v>16.274999999999999</v>
      </c>
      <c r="L19" s="203">
        <f>K$19/K$14</f>
        <v>4.9999999999999992E-3</v>
      </c>
      <c r="N19" s="249">
        <f>+N21/AV19</f>
        <v>15.75</v>
      </c>
      <c r="O19" s="203">
        <f>N$19/N$14</f>
        <v>5.0000000000000001E-3</v>
      </c>
      <c r="Q19" s="249">
        <f>+Q21/AV19</f>
        <v>18.600000000000001</v>
      </c>
      <c r="R19" s="203">
        <f>Q$19/Q$14</f>
        <v>5.0000000000000001E-3</v>
      </c>
      <c r="T19" s="249">
        <f>+T21/AV19</f>
        <v>18</v>
      </c>
      <c r="U19" s="203">
        <f>T$19/T$14</f>
        <v>5.0000000000000001E-3</v>
      </c>
      <c r="W19" s="249">
        <f>+W21/AV19</f>
        <v>34.875</v>
      </c>
      <c r="X19" s="203">
        <f>W$19/W$14</f>
        <v>5.0000000000000001E-3</v>
      </c>
      <c r="Z19" s="249">
        <f>+Z21/AV19</f>
        <v>34.875</v>
      </c>
      <c r="AA19" s="203">
        <f>Z$19/Z$14</f>
        <v>5.0000000000000001E-3</v>
      </c>
      <c r="AC19" s="249">
        <f>+AC21/AV19</f>
        <v>20.25</v>
      </c>
      <c r="AD19" s="203">
        <f>AC$19/AC$14</f>
        <v>5.0000000000000001E-3</v>
      </c>
      <c r="AF19" s="249">
        <f>+AF21/AV19</f>
        <v>16.274999999999999</v>
      </c>
      <c r="AG19" s="203">
        <f>AF$19/AF$14</f>
        <v>4.9999999999999992E-3</v>
      </c>
      <c r="AI19" s="249">
        <f>+AI21/AV19</f>
        <v>11.25</v>
      </c>
      <c r="AJ19" s="203">
        <f>AI$19/AI$14</f>
        <v>5.0000000000000001E-3</v>
      </c>
      <c r="AL19" s="249">
        <f>+AL21/AV19</f>
        <v>13.950000000000001</v>
      </c>
      <c r="AM19" s="203">
        <f>AL$19/AL$14</f>
        <v>5.0000000000000001E-3</v>
      </c>
      <c r="AP19" s="234">
        <f>+$AL19+$AI19+$AF19+$AC19+$Z19+$W19+$T19+$Q19+$N19+$K19+$H19+$E19</f>
        <v>228.97499999999999</v>
      </c>
      <c r="AQ19" s="206">
        <f>AP$19/AP$14</f>
        <v>5.0000000000000001E-3</v>
      </c>
      <c r="AS19" s="235">
        <f>+AS21/AV19</f>
        <v>228.97499999999999</v>
      </c>
      <c r="AT19" s="236">
        <f>+AS19/AS14</f>
        <v>5.0000000000000001E-3</v>
      </c>
      <c r="AV19" s="250">
        <f>1+AV20</f>
        <v>2</v>
      </c>
      <c r="AX19" s="209" t="s">
        <v>154</v>
      </c>
      <c r="AY19" s="218">
        <v>543350</v>
      </c>
      <c r="AZ19" s="219">
        <f>+AY19/AY22</f>
        <v>8.4817436847810346E-2</v>
      </c>
    </row>
    <row r="20" spans="3:52" ht="18" thickTop="1" thickBot="1" x14ac:dyDescent="0.25">
      <c r="C20" s="220" t="s">
        <v>198</v>
      </c>
      <c r="D20" s="251"/>
      <c r="E20" s="252">
        <f>AV20*E19</f>
        <v>16.274999999999999</v>
      </c>
      <c r="F20" s="253">
        <f>E$20/E$14</f>
        <v>4.9999999999999992E-3</v>
      </c>
      <c r="G20" s="251"/>
      <c r="H20" s="252">
        <f>AV20*H19</f>
        <v>12.6</v>
      </c>
      <c r="I20" s="253">
        <f>H$20/H$14</f>
        <v>5.0000000000000001E-3</v>
      </c>
      <c r="J20" s="251"/>
      <c r="K20" s="252">
        <f>AV20*K19</f>
        <v>16.274999999999999</v>
      </c>
      <c r="L20" s="253">
        <f>K$20/K$14</f>
        <v>4.9999999999999992E-3</v>
      </c>
      <c r="M20" s="251"/>
      <c r="N20" s="252">
        <f>AV20*N19</f>
        <v>15.75</v>
      </c>
      <c r="O20" s="253">
        <f>N$20/N$14</f>
        <v>5.0000000000000001E-3</v>
      </c>
      <c r="P20" s="251"/>
      <c r="Q20" s="252">
        <f>AV20*Q19</f>
        <v>18.600000000000001</v>
      </c>
      <c r="R20" s="253">
        <f>Q$20/Q$14</f>
        <v>5.0000000000000001E-3</v>
      </c>
      <c r="S20" s="251"/>
      <c r="T20" s="252">
        <f>AV20*T19</f>
        <v>18</v>
      </c>
      <c r="U20" s="253">
        <f>T$20/T$14</f>
        <v>5.0000000000000001E-3</v>
      </c>
      <c r="V20" s="251"/>
      <c r="W20" s="252">
        <f>AV20*W19</f>
        <v>34.875</v>
      </c>
      <c r="X20" s="253">
        <f>W$20/W$14</f>
        <v>5.0000000000000001E-3</v>
      </c>
      <c r="Y20" s="251"/>
      <c r="Z20" s="252">
        <f>AV20*Z19</f>
        <v>34.875</v>
      </c>
      <c r="AA20" s="253">
        <f>Z$20/Z$14</f>
        <v>5.0000000000000001E-3</v>
      </c>
      <c r="AB20" s="251"/>
      <c r="AC20" s="252">
        <f>AV20*AC19</f>
        <v>20.25</v>
      </c>
      <c r="AD20" s="253">
        <f>AC$20/AC$14</f>
        <v>5.0000000000000001E-3</v>
      </c>
      <c r="AE20" s="251"/>
      <c r="AF20" s="252">
        <f>AV20*AF19</f>
        <v>16.274999999999999</v>
      </c>
      <c r="AG20" s="253">
        <f>AF$20/AF$14</f>
        <v>4.9999999999999992E-3</v>
      </c>
      <c r="AH20" s="251"/>
      <c r="AI20" s="252">
        <f>AV20*AI19</f>
        <v>11.25</v>
      </c>
      <c r="AJ20" s="253">
        <f>AI$20/AI$14</f>
        <v>5.0000000000000001E-3</v>
      </c>
      <c r="AK20" s="251"/>
      <c r="AL20" s="252">
        <f>AV20*AL19</f>
        <v>13.950000000000001</v>
      </c>
      <c r="AM20" s="253">
        <f>AL$20/AL$14</f>
        <v>5.0000000000000001E-3</v>
      </c>
      <c r="AN20" s="251"/>
      <c r="AO20" s="251"/>
      <c r="AP20" s="234">
        <f>+$AL20+$AI20+$AF20+$AC20+$Z20+$W20+$T20+$Q20+$N20+$K20+$H20+$E20</f>
        <v>228.97499999999999</v>
      </c>
      <c r="AQ20" s="254">
        <f>AP$20/AP$14</f>
        <v>5.0000000000000001E-3</v>
      </c>
      <c r="AS20" s="235">
        <f>+AT20*AS14</f>
        <v>228.97499999999999</v>
      </c>
      <c r="AT20" s="255">
        <f>+AQ20</f>
        <v>5.0000000000000001E-3</v>
      </c>
      <c r="AV20" s="256">
        <v>1</v>
      </c>
      <c r="AX20" s="209" t="s">
        <v>155</v>
      </c>
      <c r="AY20" s="218">
        <v>502451</v>
      </c>
      <c r="AZ20" s="219">
        <f>+AY20/AY22</f>
        <v>7.8433065172760011E-2</v>
      </c>
    </row>
    <row r="21" spans="3:52" ht="17" thickBot="1" x14ac:dyDescent="0.25">
      <c r="C21" s="257" t="s">
        <v>156</v>
      </c>
      <c r="D21" s="258"/>
      <c r="E21" s="259">
        <f>+F21*E14</f>
        <v>32.549999999999997</v>
      </c>
      <c r="F21" s="260">
        <f>+AT21</f>
        <v>0.01</v>
      </c>
      <c r="G21" s="258"/>
      <c r="H21" s="259">
        <f>+I21*H14</f>
        <v>25.2</v>
      </c>
      <c r="I21" s="260">
        <f>+F21</f>
        <v>0.01</v>
      </c>
      <c r="J21" s="258"/>
      <c r="K21" s="259">
        <f>+L21*K14</f>
        <v>32.549999999999997</v>
      </c>
      <c r="L21" s="260">
        <f>+I21</f>
        <v>0.01</v>
      </c>
      <c r="M21" s="258"/>
      <c r="N21" s="259">
        <f>+O21*N14</f>
        <v>31.5</v>
      </c>
      <c r="O21" s="260">
        <f>+L21</f>
        <v>0.01</v>
      </c>
      <c r="P21" s="261"/>
      <c r="Q21" s="259">
        <f>+R21*Q14</f>
        <v>37.200000000000003</v>
      </c>
      <c r="R21" s="260">
        <f>+O21</f>
        <v>0.01</v>
      </c>
      <c r="S21" s="258"/>
      <c r="T21" s="259">
        <f>+U21*T14</f>
        <v>36</v>
      </c>
      <c r="U21" s="260">
        <f>+R21</f>
        <v>0.01</v>
      </c>
      <c r="V21" s="258"/>
      <c r="W21" s="259">
        <f>+X21*W14</f>
        <v>69.75</v>
      </c>
      <c r="X21" s="260">
        <f>+U21</f>
        <v>0.01</v>
      </c>
      <c r="Y21" s="258"/>
      <c r="Z21" s="259">
        <f>+AA21*Z14</f>
        <v>69.75</v>
      </c>
      <c r="AA21" s="260">
        <f>+X21</f>
        <v>0.01</v>
      </c>
      <c r="AB21" s="258"/>
      <c r="AC21" s="259">
        <f>+AD21*AC14</f>
        <v>40.5</v>
      </c>
      <c r="AD21" s="260">
        <f>+AA21</f>
        <v>0.01</v>
      </c>
      <c r="AE21" s="258"/>
      <c r="AF21" s="259">
        <f>+AG21*AF14</f>
        <v>32.549999999999997</v>
      </c>
      <c r="AG21" s="260">
        <f>+AD21</f>
        <v>0.01</v>
      </c>
      <c r="AH21" s="258"/>
      <c r="AI21" s="259">
        <f>+AJ21*AI14</f>
        <v>22.5</v>
      </c>
      <c r="AJ21" s="260">
        <f>+AG21</f>
        <v>0.01</v>
      </c>
      <c r="AK21" s="258"/>
      <c r="AL21" s="259">
        <f>+AM21*AL14</f>
        <v>27.900000000000002</v>
      </c>
      <c r="AM21" s="260">
        <f>+AJ21</f>
        <v>0.01</v>
      </c>
      <c r="AN21" s="258"/>
      <c r="AO21" s="258"/>
      <c r="AP21" s="262">
        <f>+$AL21+$AI21+$AF21+$AC21+$Z21+$W21+$T21+$Q21+$N21+$K21+$H21+$E21</f>
        <v>457.95</v>
      </c>
      <c r="AQ21" s="263">
        <f>AP$21/AP$14</f>
        <v>0.01</v>
      </c>
      <c r="AS21" s="264">
        <f>+AT21*AS14</f>
        <v>457.95</v>
      </c>
      <c r="AT21" s="245">
        <v>0.01</v>
      </c>
      <c r="AV21" s="196"/>
      <c r="AX21" s="209" t="s">
        <v>157</v>
      </c>
      <c r="AY21" s="218">
        <v>566443</v>
      </c>
      <c r="AZ21" s="219">
        <f>+AY21/AY22</f>
        <v>8.842227547691954E-2</v>
      </c>
    </row>
    <row r="22" spans="3:52" ht="18" thickTop="1" thickBot="1" x14ac:dyDescent="0.25">
      <c r="C22" s="212"/>
      <c r="E22" s="233"/>
      <c r="F22" s="203"/>
      <c r="H22" s="233"/>
      <c r="I22" s="203"/>
      <c r="K22" s="233"/>
      <c r="L22" s="203"/>
      <c r="N22" s="233"/>
      <c r="O22" s="203"/>
      <c r="P22" s="204"/>
      <c r="Q22" s="233"/>
      <c r="R22" s="203"/>
      <c r="T22" s="233"/>
      <c r="U22" s="203"/>
      <c r="W22" s="233"/>
      <c r="X22" s="203"/>
      <c r="Z22" s="233"/>
      <c r="AA22" s="203"/>
      <c r="AC22" s="233"/>
      <c r="AD22" s="203"/>
      <c r="AF22" s="233"/>
      <c r="AG22" s="203"/>
      <c r="AI22" s="233"/>
      <c r="AJ22" s="203"/>
      <c r="AL22" s="233"/>
      <c r="AM22" s="203"/>
      <c r="AP22" s="234"/>
      <c r="AQ22" s="206"/>
      <c r="AS22" s="235"/>
      <c r="AT22" s="236"/>
      <c r="AX22" s="209" t="s">
        <v>10</v>
      </c>
      <c r="AY22" s="265">
        <f>+SUM(AY10:AY21)</f>
        <v>6406112</v>
      </c>
      <c r="AZ22" s="266">
        <f>+SUM(AZ10:AZ21)</f>
        <v>1.0000000000000002</v>
      </c>
    </row>
    <row r="23" spans="3:52" ht="18" thickTop="1" thickBot="1" x14ac:dyDescent="0.25">
      <c r="C23" s="257" t="s">
        <v>158</v>
      </c>
      <c r="D23" s="258"/>
      <c r="E23" s="259">
        <f>E16+E21</f>
        <v>65.099999999999994</v>
      </c>
      <c r="F23" s="260">
        <f>E$23/E$14</f>
        <v>1.9999999999999997E-2</v>
      </c>
      <c r="G23" s="258"/>
      <c r="H23" s="259">
        <f>H16+H21</f>
        <v>50.4</v>
      </c>
      <c r="I23" s="260">
        <f>H$23/H$14</f>
        <v>0.02</v>
      </c>
      <c r="J23" s="258"/>
      <c r="K23" s="259">
        <f>K16+K21</f>
        <v>65.099999999999994</v>
      </c>
      <c r="L23" s="260">
        <f>K$23/K$14</f>
        <v>1.9999999999999997E-2</v>
      </c>
      <c r="M23" s="258"/>
      <c r="N23" s="259">
        <f>N16+N21</f>
        <v>63</v>
      </c>
      <c r="O23" s="260">
        <f>N$23/N$14</f>
        <v>0.02</v>
      </c>
      <c r="P23" s="261"/>
      <c r="Q23" s="259">
        <f>Q16+Q21</f>
        <v>74.400000000000006</v>
      </c>
      <c r="R23" s="260">
        <f>Q$23/Q$14</f>
        <v>0.02</v>
      </c>
      <c r="S23" s="258"/>
      <c r="T23" s="259">
        <f>T16+T21</f>
        <v>72</v>
      </c>
      <c r="U23" s="260">
        <f>T$23/T$14</f>
        <v>0.02</v>
      </c>
      <c r="V23" s="258"/>
      <c r="W23" s="259">
        <f>W16+W21</f>
        <v>139.5</v>
      </c>
      <c r="X23" s="260">
        <f>W$23/W$14</f>
        <v>0.02</v>
      </c>
      <c r="Y23" s="258"/>
      <c r="Z23" s="259">
        <f>Z16+Z21</f>
        <v>139.5</v>
      </c>
      <c r="AA23" s="260">
        <f>Z$23/Z$14</f>
        <v>0.02</v>
      </c>
      <c r="AB23" s="258"/>
      <c r="AC23" s="259">
        <f>AC16+AC21</f>
        <v>81</v>
      </c>
      <c r="AD23" s="260">
        <f>AC$23/AC$14</f>
        <v>0.02</v>
      </c>
      <c r="AE23" s="258"/>
      <c r="AF23" s="259">
        <f>AF16+AF21</f>
        <v>65.099999999999994</v>
      </c>
      <c r="AG23" s="260">
        <f>AF$23/AF$14</f>
        <v>1.9999999999999997E-2</v>
      </c>
      <c r="AH23" s="258"/>
      <c r="AI23" s="259">
        <f>AI16+AI21</f>
        <v>45</v>
      </c>
      <c r="AJ23" s="260">
        <f>AI$23/AI$14</f>
        <v>0.02</v>
      </c>
      <c r="AK23" s="258"/>
      <c r="AL23" s="259">
        <f>AL16+AL21</f>
        <v>55.8</v>
      </c>
      <c r="AM23" s="260">
        <f>AL$23/AL$14</f>
        <v>0.02</v>
      </c>
      <c r="AN23" s="258"/>
      <c r="AO23" s="258"/>
      <c r="AP23" s="267">
        <f>+$AL23+$AI23+$AF23+$AC23+$Z23+$W23+$T23+$Q23+$N23+$K23+$H23+$E23</f>
        <v>915.9</v>
      </c>
      <c r="AQ23" s="263">
        <f>AP$23/AP$14</f>
        <v>0.02</v>
      </c>
      <c r="AR23" s="268"/>
      <c r="AS23" s="269">
        <f>+AT23*AS14</f>
        <v>915.9</v>
      </c>
      <c r="AT23" s="270">
        <f>+AT16+AT21</f>
        <v>0.02</v>
      </c>
      <c r="AX23" s="209" t="s">
        <v>159</v>
      </c>
      <c r="AY23" s="265">
        <f>+AY22/12</f>
        <v>533842.66666666663</v>
      </c>
      <c r="AZ23" s="266"/>
    </row>
    <row r="24" spans="3:52" ht="14" thickTop="1" x14ac:dyDescent="0.15">
      <c r="C24" s="212"/>
      <c r="E24" s="233"/>
      <c r="F24" s="203"/>
      <c r="H24" s="233"/>
      <c r="I24" s="203"/>
      <c r="K24" s="233"/>
      <c r="L24" s="203"/>
      <c r="N24" s="233"/>
      <c r="O24" s="203"/>
      <c r="P24" s="204"/>
      <c r="Q24" s="233"/>
      <c r="R24" s="203"/>
      <c r="T24" s="233"/>
      <c r="U24" s="203"/>
      <c r="W24" s="233"/>
      <c r="X24" s="203"/>
      <c r="Z24" s="233"/>
      <c r="AA24" s="203"/>
      <c r="AC24" s="233"/>
      <c r="AD24" s="203"/>
      <c r="AF24" s="233"/>
      <c r="AG24" s="203"/>
      <c r="AI24" s="233"/>
      <c r="AJ24" s="203"/>
      <c r="AL24" s="233"/>
      <c r="AM24" s="203"/>
      <c r="AP24" s="234"/>
      <c r="AQ24" s="206"/>
      <c r="AS24" s="235"/>
      <c r="AT24" s="236"/>
    </row>
    <row r="25" spans="3:52" x14ac:dyDescent="0.15">
      <c r="C25" s="271" t="s">
        <v>160</v>
      </c>
      <c r="D25" s="223"/>
      <c r="E25" s="272">
        <f>E14-E23</f>
        <v>3189.9</v>
      </c>
      <c r="F25" s="225">
        <f>E$25/E$14</f>
        <v>0.98</v>
      </c>
      <c r="G25" s="226"/>
      <c r="H25" s="272">
        <f>H14-H23</f>
        <v>2469.6</v>
      </c>
      <c r="I25" s="225">
        <f>H$25/H$14</f>
        <v>0.98</v>
      </c>
      <c r="J25" s="223"/>
      <c r="K25" s="272">
        <f>K14-K23</f>
        <v>3189.9</v>
      </c>
      <c r="L25" s="225">
        <f>K$25/K$14</f>
        <v>0.98</v>
      </c>
      <c r="M25" s="223"/>
      <c r="N25" s="272">
        <f>N14-N23</f>
        <v>3087</v>
      </c>
      <c r="O25" s="225">
        <f>N$25/N$14</f>
        <v>0.98</v>
      </c>
      <c r="P25" s="226"/>
      <c r="Q25" s="272">
        <f>Q14-Q23</f>
        <v>3645.6</v>
      </c>
      <c r="R25" s="225">
        <f>Q$25/Q$14</f>
        <v>0.98</v>
      </c>
      <c r="S25" s="223"/>
      <c r="T25" s="272">
        <f>T14-T23</f>
        <v>3528</v>
      </c>
      <c r="U25" s="225">
        <f>T$25/T$14</f>
        <v>0.98</v>
      </c>
      <c r="V25" s="228"/>
      <c r="W25" s="272">
        <f>W14-W23</f>
        <v>6835.5</v>
      </c>
      <c r="X25" s="225">
        <f>W$25/W$14</f>
        <v>0.98</v>
      </c>
      <c r="Y25" s="228"/>
      <c r="Z25" s="272">
        <f>Z14-Z23</f>
        <v>6835.5</v>
      </c>
      <c r="AA25" s="225">
        <f>Z$25/Z$14</f>
        <v>0.98</v>
      </c>
      <c r="AB25" s="228"/>
      <c r="AC25" s="272">
        <f>AC14-AC23</f>
        <v>3969</v>
      </c>
      <c r="AD25" s="225">
        <f>AC$25/AC$14</f>
        <v>0.98</v>
      </c>
      <c r="AE25" s="228"/>
      <c r="AF25" s="272">
        <f>AF14-AF23</f>
        <v>3189.9</v>
      </c>
      <c r="AG25" s="225">
        <f>AF$25/AF$14</f>
        <v>0.98</v>
      </c>
      <c r="AH25" s="228"/>
      <c r="AI25" s="272">
        <f>AI14-AI23</f>
        <v>2205</v>
      </c>
      <c r="AJ25" s="225">
        <f>AI$25/AI$14</f>
        <v>0.98</v>
      </c>
      <c r="AK25" s="228"/>
      <c r="AL25" s="272">
        <f>AL14-AL23</f>
        <v>2734.2</v>
      </c>
      <c r="AM25" s="225">
        <f>AL$25/AL$14</f>
        <v>0.98</v>
      </c>
      <c r="AN25" s="228"/>
      <c r="AO25" s="228"/>
      <c r="AP25" s="229">
        <f>+$AL25+$AI25+$AF25+$AC25+$Z25+$W25+$T25+$Q25+$N25+$K25+$H25+$E25</f>
        <v>44879.1</v>
      </c>
      <c r="AQ25" s="225">
        <f>AP$25/AP$14</f>
        <v>0.98</v>
      </c>
      <c r="AR25" s="228"/>
      <c r="AS25" s="230">
        <f>+AS14-AS23</f>
        <v>44879.1</v>
      </c>
      <c r="AT25" s="231">
        <f>AS$25/AS$14</f>
        <v>0.98</v>
      </c>
      <c r="AU25" s="223"/>
      <c r="AV25" s="223"/>
      <c r="AW25" s="223"/>
      <c r="AX25" s="223"/>
      <c r="AY25" s="223"/>
      <c r="AZ25" s="223"/>
    </row>
    <row r="26" spans="3:52" x14ac:dyDescent="0.15">
      <c r="C26" s="212"/>
      <c r="E26" s="233"/>
      <c r="F26" s="203"/>
      <c r="H26" s="233"/>
      <c r="I26" s="203"/>
      <c r="K26" s="233"/>
      <c r="L26" s="203"/>
      <c r="N26" s="233"/>
      <c r="O26" s="203"/>
      <c r="P26" s="204"/>
      <c r="Q26" s="233"/>
      <c r="R26" s="203"/>
      <c r="T26" s="233"/>
      <c r="U26" s="203"/>
      <c r="W26" s="233"/>
      <c r="X26" s="203"/>
      <c r="Z26" s="233"/>
      <c r="AA26" s="203"/>
      <c r="AC26" s="233"/>
      <c r="AD26" s="203"/>
      <c r="AF26" s="233"/>
      <c r="AG26" s="203"/>
      <c r="AI26" s="233"/>
      <c r="AJ26" s="203"/>
      <c r="AL26" s="233"/>
      <c r="AM26" s="203"/>
      <c r="AP26" s="234"/>
      <c r="AQ26" s="206"/>
      <c r="AS26" s="235"/>
      <c r="AT26" s="236"/>
    </row>
    <row r="27" spans="3:52" x14ac:dyDescent="0.15">
      <c r="C27" s="212" t="s">
        <v>187</v>
      </c>
      <c r="E27" s="273">
        <v>0</v>
      </c>
      <c r="F27" s="219">
        <f>E27/$E$14</f>
        <v>0</v>
      </c>
      <c r="G27" s="221"/>
      <c r="H27" s="273">
        <v>0</v>
      </c>
      <c r="I27" s="203">
        <f>+H27/H14</f>
        <v>0</v>
      </c>
      <c r="J27" s="274">
        <v>1</v>
      </c>
      <c r="K27" s="273">
        <v>0</v>
      </c>
      <c r="L27" s="203">
        <f>+K27/K14</f>
        <v>0</v>
      </c>
      <c r="N27" s="273">
        <v>0</v>
      </c>
      <c r="O27" s="203">
        <f>+N27/N14</f>
        <v>0</v>
      </c>
      <c r="P27" s="204"/>
      <c r="Q27" s="273">
        <v>0</v>
      </c>
      <c r="R27" s="203">
        <f>+Q27/Q14</f>
        <v>0</v>
      </c>
      <c r="T27" s="273">
        <v>0</v>
      </c>
      <c r="U27" s="203">
        <f>+T27/T14</f>
        <v>0</v>
      </c>
      <c r="W27" s="273">
        <v>0</v>
      </c>
      <c r="X27" s="203">
        <f>+W27/W14</f>
        <v>0</v>
      </c>
      <c r="Z27" s="273">
        <v>0</v>
      </c>
      <c r="AA27" s="203">
        <f>+Z27/Z14</f>
        <v>0</v>
      </c>
      <c r="AC27" s="273">
        <v>0</v>
      </c>
      <c r="AD27" s="203">
        <f>+AC27/AC14</f>
        <v>0</v>
      </c>
      <c r="AF27" s="273">
        <v>0</v>
      </c>
      <c r="AG27" s="203">
        <f>+AF27/AF14</f>
        <v>0</v>
      </c>
      <c r="AI27" s="273">
        <v>0</v>
      </c>
      <c r="AJ27" s="203">
        <f>+AI27/AI14</f>
        <v>0</v>
      </c>
      <c r="AL27" s="273">
        <v>0</v>
      </c>
      <c r="AM27" s="203">
        <f>+AL27/AL14</f>
        <v>0</v>
      </c>
      <c r="AP27" s="234">
        <f t="shared" ref="AP27:AP34" si="1">+$AL27+$AI27+$AF27+$AC27+$Z27+$W27+$T27+$Q27+$N27+$K27+$H27+$E27</f>
        <v>0</v>
      </c>
      <c r="AQ27" s="206">
        <f>+AP27/AP14</f>
        <v>0</v>
      </c>
      <c r="AS27" s="235">
        <v>0</v>
      </c>
      <c r="AT27" s="236">
        <f>+AS27/AS14</f>
        <v>0</v>
      </c>
    </row>
    <row r="28" spans="3:52" x14ac:dyDescent="0.15">
      <c r="C28" s="275" t="s">
        <v>188</v>
      </c>
      <c r="D28" s="221"/>
      <c r="E28" s="273">
        <v>0</v>
      </c>
      <c r="F28" s="219">
        <f>E$28/E$14</f>
        <v>0</v>
      </c>
      <c r="G28" s="221"/>
      <c r="H28" s="273">
        <v>0</v>
      </c>
      <c r="I28" s="219">
        <f>H$28/H$14</f>
        <v>0</v>
      </c>
      <c r="J28" s="276">
        <v>1</v>
      </c>
      <c r="K28" s="273">
        <v>0</v>
      </c>
      <c r="L28" s="219">
        <f>K$28/K$14</f>
        <v>0</v>
      </c>
      <c r="M28" s="221"/>
      <c r="N28" s="273">
        <v>0</v>
      </c>
      <c r="O28" s="219">
        <f>N$28/N$14</f>
        <v>0</v>
      </c>
      <c r="P28" s="221"/>
      <c r="Q28" s="273">
        <v>0</v>
      </c>
      <c r="R28" s="219">
        <f>Q$28/Q$14</f>
        <v>0</v>
      </c>
      <c r="S28" s="221"/>
      <c r="T28" s="273">
        <v>0</v>
      </c>
      <c r="U28" s="219">
        <f>T$28/T$14</f>
        <v>0</v>
      </c>
      <c r="V28" s="221"/>
      <c r="W28" s="273">
        <v>0</v>
      </c>
      <c r="X28" s="219">
        <f>W$28/W$14</f>
        <v>0</v>
      </c>
      <c r="Y28" s="221"/>
      <c r="Z28" s="273">
        <v>0</v>
      </c>
      <c r="AA28" s="219">
        <f>Z$28/Z$14</f>
        <v>0</v>
      </c>
      <c r="AB28" s="221"/>
      <c r="AC28" s="273">
        <v>0</v>
      </c>
      <c r="AD28" s="219">
        <f>AC$28/AC$14</f>
        <v>0</v>
      </c>
      <c r="AE28" s="221"/>
      <c r="AF28" s="273">
        <v>0</v>
      </c>
      <c r="AG28" s="219">
        <f>AF$28/AF$14</f>
        <v>0</v>
      </c>
      <c r="AH28" s="221"/>
      <c r="AI28" s="273">
        <v>0</v>
      </c>
      <c r="AJ28" s="219">
        <f>AI$28/AI$14</f>
        <v>0</v>
      </c>
      <c r="AK28" s="221"/>
      <c r="AL28" s="273">
        <v>0</v>
      </c>
      <c r="AM28" s="219">
        <f>AL$28/AL$14</f>
        <v>0</v>
      </c>
      <c r="AN28" s="221"/>
      <c r="AO28" s="221"/>
      <c r="AP28" s="234">
        <f t="shared" si="1"/>
        <v>0</v>
      </c>
      <c r="AQ28" s="206">
        <f>AP$28/AP$14</f>
        <v>0</v>
      </c>
      <c r="AS28" s="235">
        <v>0</v>
      </c>
      <c r="AT28" s="236">
        <f>AS$28/AS$14</f>
        <v>0</v>
      </c>
    </row>
    <row r="29" spans="3:52" x14ac:dyDescent="0.15">
      <c r="C29" s="275" t="s">
        <v>189</v>
      </c>
      <c r="D29" s="221"/>
      <c r="E29" s="273">
        <v>0</v>
      </c>
      <c r="F29" s="219">
        <f>E$29/E$14</f>
        <v>0</v>
      </c>
      <c r="G29" s="221"/>
      <c r="H29" s="273">
        <v>0</v>
      </c>
      <c r="I29" s="219">
        <f>H$29/H$14</f>
        <v>0</v>
      </c>
      <c r="J29" s="276">
        <v>1</v>
      </c>
      <c r="K29" s="273">
        <v>0</v>
      </c>
      <c r="L29" s="219">
        <f>K$29/K$14</f>
        <v>0</v>
      </c>
      <c r="M29" s="221"/>
      <c r="N29" s="273">
        <v>0</v>
      </c>
      <c r="O29" s="219">
        <f>N$29/N$14</f>
        <v>0</v>
      </c>
      <c r="P29" s="221"/>
      <c r="Q29" s="273">
        <v>0</v>
      </c>
      <c r="R29" s="219">
        <f>Q$29/Q$14</f>
        <v>0</v>
      </c>
      <c r="S29" s="221"/>
      <c r="T29" s="273">
        <v>0</v>
      </c>
      <c r="U29" s="219">
        <f>T$29/T$14</f>
        <v>0</v>
      </c>
      <c r="V29" s="221"/>
      <c r="W29" s="273">
        <v>0</v>
      </c>
      <c r="X29" s="219">
        <f>W$29/W$14</f>
        <v>0</v>
      </c>
      <c r="Y29" s="221"/>
      <c r="Z29" s="273">
        <v>0</v>
      </c>
      <c r="AA29" s="219">
        <f>Z$29/Z$14</f>
        <v>0</v>
      </c>
      <c r="AB29" s="221"/>
      <c r="AC29" s="273">
        <v>0</v>
      </c>
      <c r="AD29" s="219">
        <f>AC$29/AC$14</f>
        <v>0</v>
      </c>
      <c r="AE29" s="221"/>
      <c r="AF29" s="273">
        <v>0</v>
      </c>
      <c r="AG29" s="219">
        <f>AF$29/AF$14</f>
        <v>0</v>
      </c>
      <c r="AH29" s="221"/>
      <c r="AI29" s="273">
        <v>0</v>
      </c>
      <c r="AJ29" s="219">
        <f>AI$29/AI$14</f>
        <v>0</v>
      </c>
      <c r="AK29" s="221"/>
      <c r="AL29" s="273">
        <v>0</v>
      </c>
      <c r="AM29" s="219">
        <f>AL$29/AL$14</f>
        <v>0</v>
      </c>
      <c r="AN29" s="221"/>
      <c r="AO29" s="221"/>
      <c r="AP29" s="234">
        <f t="shared" si="1"/>
        <v>0</v>
      </c>
      <c r="AQ29" s="206">
        <f>AP$29/AP$14</f>
        <v>0</v>
      </c>
      <c r="AS29" s="235">
        <v>0</v>
      </c>
      <c r="AT29" s="236">
        <f>AS$29/AS$14</f>
        <v>0</v>
      </c>
    </row>
    <row r="30" spans="3:52" x14ac:dyDescent="0.15">
      <c r="C30" s="275" t="s">
        <v>190</v>
      </c>
      <c r="D30" s="221"/>
      <c r="E30" s="273">
        <v>0</v>
      </c>
      <c r="F30" s="219">
        <f>E$30/E$14</f>
        <v>0</v>
      </c>
      <c r="G30" s="221"/>
      <c r="H30" s="273">
        <v>0</v>
      </c>
      <c r="I30" s="219">
        <f>H$30/H$14</f>
        <v>0</v>
      </c>
      <c r="J30" s="276">
        <v>1</v>
      </c>
      <c r="K30" s="273">
        <v>0</v>
      </c>
      <c r="L30" s="219">
        <f>K$30/K$14</f>
        <v>0</v>
      </c>
      <c r="M30" s="221"/>
      <c r="N30" s="273">
        <v>0</v>
      </c>
      <c r="O30" s="219">
        <f>N$30/N$14</f>
        <v>0</v>
      </c>
      <c r="P30" s="221"/>
      <c r="Q30" s="273">
        <v>0</v>
      </c>
      <c r="R30" s="219">
        <f>Q$30/Q$14</f>
        <v>0</v>
      </c>
      <c r="S30" s="221"/>
      <c r="T30" s="273">
        <v>0</v>
      </c>
      <c r="U30" s="219">
        <f>T$30/T$14</f>
        <v>0</v>
      </c>
      <c r="V30" s="221"/>
      <c r="W30" s="273">
        <v>0</v>
      </c>
      <c r="X30" s="219">
        <f>W$30/W$14</f>
        <v>0</v>
      </c>
      <c r="Y30" s="221"/>
      <c r="Z30" s="273">
        <v>0</v>
      </c>
      <c r="AA30" s="219">
        <f>Z$30/Z$14</f>
        <v>0</v>
      </c>
      <c r="AB30" s="221"/>
      <c r="AC30" s="273">
        <v>0</v>
      </c>
      <c r="AD30" s="219">
        <f>AC$30/AC$14</f>
        <v>0</v>
      </c>
      <c r="AE30" s="221"/>
      <c r="AF30" s="273">
        <v>0</v>
      </c>
      <c r="AG30" s="219">
        <f>AF$30/AF$14</f>
        <v>0</v>
      </c>
      <c r="AH30" s="221"/>
      <c r="AI30" s="273">
        <v>0</v>
      </c>
      <c r="AJ30" s="219">
        <f>AI$30/AI$14</f>
        <v>0</v>
      </c>
      <c r="AK30" s="221"/>
      <c r="AL30" s="273">
        <v>0</v>
      </c>
      <c r="AM30" s="219">
        <f>AL$30/AL$14</f>
        <v>0</v>
      </c>
      <c r="AN30" s="221"/>
      <c r="AO30" s="221"/>
      <c r="AP30" s="234">
        <f t="shared" si="1"/>
        <v>0</v>
      </c>
      <c r="AQ30" s="206">
        <f>AP$30/AP$14</f>
        <v>0</v>
      </c>
      <c r="AS30" s="235">
        <v>0</v>
      </c>
      <c r="AT30" s="236">
        <f>AS$30/AS$14</f>
        <v>0</v>
      </c>
    </row>
    <row r="31" spans="3:52" x14ac:dyDescent="0.15">
      <c r="C31" s="212" t="s">
        <v>191</v>
      </c>
      <c r="E31" s="277">
        <v>0</v>
      </c>
      <c r="F31" s="203">
        <f>E$31/E$14</f>
        <v>0</v>
      </c>
      <c r="H31" s="277">
        <v>0</v>
      </c>
      <c r="I31" s="203">
        <f>H$31/H$14</f>
        <v>0</v>
      </c>
      <c r="J31" s="274">
        <v>1</v>
      </c>
      <c r="K31" s="277">
        <v>0</v>
      </c>
      <c r="L31" s="203">
        <f>K$31/K$14</f>
        <v>0</v>
      </c>
      <c r="N31" s="277">
        <v>0</v>
      </c>
      <c r="O31" s="203">
        <f>N$31/N$14</f>
        <v>0</v>
      </c>
      <c r="P31" s="204"/>
      <c r="Q31" s="277">
        <v>0</v>
      </c>
      <c r="R31" s="203">
        <f>Q$31/Q$14</f>
        <v>0</v>
      </c>
      <c r="T31" s="277">
        <v>0</v>
      </c>
      <c r="U31" s="203">
        <f>T$31/T$14</f>
        <v>0</v>
      </c>
      <c r="W31" s="277">
        <v>0</v>
      </c>
      <c r="X31" s="203">
        <f>W$31/W$14</f>
        <v>0</v>
      </c>
      <c r="Z31" s="277">
        <v>0</v>
      </c>
      <c r="AA31" s="203">
        <f>Z$31/Z$14</f>
        <v>0</v>
      </c>
      <c r="AC31" s="277">
        <v>0</v>
      </c>
      <c r="AD31" s="203">
        <f>AC$31/AC$14</f>
        <v>0</v>
      </c>
      <c r="AF31" s="277">
        <v>0</v>
      </c>
      <c r="AG31" s="203">
        <f>AF$31/AF$14</f>
        <v>0</v>
      </c>
      <c r="AI31" s="277">
        <v>0</v>
      </c>
      <c r="AJ31" s="203">
        <f>AI$31/AI$14</f>
        <v>0</v>
      </c>
      <c r="AL31" s="277">
        <v>0</v>
      </c>
      <c r="AM31" s="203">
        <f>AL$31/AL$14</f>
        <v>0</v>
      </c>
      <c r="AO31" s="221"/>
      <c r="AP31" s="234">
        <f t="shared" si="1"/>
        <v>0</v>
      </c>
      <c r="AQ31" s="206">
        <f>AP$31/AP$14</f>
        <v>0</v>
      </c>
      <c r="AS31" s="235">
        <v>0</v>
      </c>
      <c r="AT31" s="236">
        <f>AS$31/AS$14</f>
        <v>0</v>
      </c>
    </row>
    <row r="32" spans="3:52" x14ac:dyDescent="0.15">
      <c r="C32" s="212" t="s">
        <v>192</v>
      </c>
      <c r="E32" s="277">
        <v>0</v>
      </c>
      <c r="F32" s="203">
        <f>E$32/E$14</f>
        <v>0</v>
      </c>
      <c r="H32" s="277">
        <v>0</v>
      </c>
      <c r="I32" s="203">
        <f>H$32/H$14</f>
        <v>0</v>
      </c>
      <c r="J32" s="274">
        <v>1</v>
      </c>
      <c r="K32" s="277">
        <v>0</v>
      </c>
      <c r="L32" s="203">
        <f>K$32/K$14</f>
        <v>0</v>
      </c>
      <c r="N32" s="277">
        <v>0</v>
      </c>
      <c r="O32" s="203">
        <f>N$32/N$14</f>
        <v>0</v>
      </c>
      <c r="P32" s="204"/>
      <c r="Q32" s="277">
        <v>0</v>
      </c>
      <c r="R32" s="203">
        <f>Q$32/Q$14</f>
        <v>0</v>
      </c>
      <c r="T32" s="277">
        <v>0</v>
      </c>
      <c r="U32" s="203">
        <f>T$32/T$14</f>
        <v>0</v>
      </c>
      <c r="W32" s="277">
        <v>0</v>
      </c>
      <c r="X32" s="203">
        <f>W$32/W$14</f>
        <v>0</v>
      </c>
      <c r="Z32" s="277">
        <v>0</v>
      </c>
      <c r="AA32" s="203">
        <f>Z$32/Z$14</f>
        <v>0</v>
      </c>
      <c r="AC32" s="277">
        <v>0</v>
      </c>
      <c r="AD32" s="203">
        <f>AC$32/AC$14</f>
        <v>0</v>
      </c>
      <c r="AF32" s="277">
        <v>0</v>
      </c>
      <c r="AG32" s="203">
        <f>AF$32/AF$14</f>
        <v>0</v>
      </c>
      <c r="AI32" s="277">
        <v>0</v>
      </c>
      <c r="AJ32" s="203">
        <f>AI$32/AI$14</f>
        <v>0</v>
      </c>
      <c r="AL32" s="277">
        <v>0</v>
      </c>
      <c r="AM32" s="203">
        <f>AL$32/AL$14</f>
        <v>0</v>
      </c>
      <c r="AP32" s="234">
        <f t="shared" si="1"/>
        <v>0</v>
      </c>
      <c r="AQ32" s="206">
        <f>AP$32/AP$14</f>
        <v>0</v>
      </c>
      <c r="AS32" s="235">
        <v>0</v>
      </c>
      <c r="AT32" s="236">
        <f>AS$32/AS$14</f>
        <v>0</v>
      </c>
    </row>
    <row r="33" spans="3:52" x14ac:dyDescent="0.15">
      <c r="C33" s="212" t="s">
        <v>193</v>
      </c>
      <c r="E33" s="277">
        <v>0</v>
      </c>
      <c r="F33" s="203">
        <f>E$33/E$14</f>
        <v>0</v>
      </c>
      <c r="H33" s="277">
        <v>0</v>
      </c>
      <c r="I33" s="203">
        <f>H$33/H$14</f>
        <v>0</v>
      </c>
      <c r="J33" s="274">
        <v>1</v>
      </c>
      <c r="K33" s="277">
        <v>0</v>
      </c>
      <c r="L33" s="203">
        <f>K$33/K$14</f>
        <v>0</v>
      </c>
      <c r="N33" s="277">
        <v>0</v>
      </c>
      <c r="O33" s="203">
        <f>N$33/N$14</f>
        <v>0</v>
      </c>
      <c r="P33" s="204"/>
      <c r="Q33" s="277">
        <v>0</v>
      </c>
      <c r="R33" s="203">
        <f>Q$33/Q$14</f>
        <v>0</v>
      </c>
      <c r="T33" s="277">
        <v>0</v>
      </c>
      <c r="U33" s="203">
        <f>T$33/T$14</f>
        <v>0</v>
      </c>
      <c r="W33" s="277">
        <v>0</v>
      </c>
      <c r="X33" s="203">
        <f>W$33/W$14</f>
        <v>0</v>
      </c>
      <c r="Z33" s="277">
        <v>0</v>
      </c>
      <c r="AA33" s="203">
        <f>Z$33/Z$14</f>
        <v>0</v>
      </c>
      <c r="AC33" s="277">
        <v>0</v>
      </c>
      <c r="AD33" s="203">
        <f>AC$33/AC$14</f>
        <v>0</v>
      </c>
      <c r="AF33" s="277">
        <v>0</v>
      </c>
      <c r="AG33" s="203">
        <f>AF$33/AF$14</f>
        <v>0</v>
      </c>
      <c r="AI33" s="277">
        <v>0</v>
      </c>
      <c r="AJ33" s="203">
        <f>AI$33/AI$14</f>
        <v>0</v>
      </c>
      <c r="AL33" s="277">
        <v>0</v>
      </c>
      <c r="AM33" s="203">
        <f>AL$33/AL$14</f>
        <v>0</v>
      </c>
      <c r="AP33" s="234">
        <f t="shared" si="1"/>
        <v>0</v>
      </c>
      <c r="AQ33" s="206">
        <f>AP$33/AP$14</f>
        <v>0</v>
      </c>
      <c r="AS33" s="235">
        <v>0</v>
      </c>
      <c r="AT33" s="236">
        <f>AS$33/AS$14</f>
        <v>0</v>
      </c>
    </row>
    <row r="34" spans="3:52" x14ac:dyDescent="0.15">
      <c r="C34" s="257" t="s">
        <v>183</v>
      </c>
      <c r="D34" s="278"/>
      <c r="E34" s="259">
        <f>+E7*AS34</f>
        <v>32.549999999999997</v>
      </c>
      <c r="F34" s="279">
        <f>E34/E14</f>
        <v>9.9999999999999985E-3</v>
      </c>
      <c r="G34" s="280" t="s">
        <v>2</v>
      </c>
      <c r="H34" s="259">
        <f>+H7*AS34</f>
        <v>25.2</v>
      </c>
      <c r="I34" s="281">
        <f>H34/H14</f>
        <v>0.01</v>
      </c>
      <c r="J34" s="282">
        <f>SUM(J27:J33)</f>
        <v>7</v>
      </c>
      <c r="K34" s="259">
        <f>+K7*AS34</f>
        <v>32.549999999999997</v>
      </c>
      <c r="L34" s="279">
        <f>K34/K14</f>
        <v>9.9999999999999985E-3</v>
      </c>
      <c r="M34" s="282">
        <f>SUM(M27:M33)</f>
        <v>0</v>
      </c>
      <c r="N34" s="259">
        <f>+N7*AS34</f>
        <v>31.500000000000004</v>
      </c>
      <c r="O34" s="279">
        <f>N34/N14</f>
        <v>1.0000000000000002E-2</v>
      </c>
      <c r="P34" s="283"/>
      <c r="Q34" s="259">
        <f>+Q7*AS34</f>
        <v>37.200000000000003</v>
      </c>
      <c r="R34" s="279">
        <f>Q34/Q14</f>
        <v>0.01</v>
      </c>
      <c r="S34" s="278"/>
      <c r="T34" s="259">
        <f>+T7*AS34</f>
        <v>36</v>
      </c>
      <c r="U34" s="279">
        <f>T34/T14</f>
        <v>0.01</v>
      </c>
      <c r="V34" s="278"/>
      <c r="W34" s="259">
        <f>+W7*AS34</f>
        <v>69.75</v>
      </c>
      <c r="X34" s="279">
        <f>W34/W14</f>
        <v>0.01</v>
      </c>
      <c r="Y34" s="278"/>
      <c r="Z34" s="259">
        <f>+Z7*AS34</f>
        <v>69.75</v>
      </c>
      <c r="AA34" s="279">
        <f>Z34/Z14</f>
        <v>0.01</v>
      </c>
      <c r="AB34" s="278"/>
      <c r="AC34" s="259">
        <f>+AC7*AS34</f>
        <v>40.5</v>
      </c>
      <c r="AD34" s="279">
        <f>AC34/AC14</f>
        <v>0.01</v>
      </c>
      <c r="AE34" s="278"/>
      <c r="AF34" s="259">
        <f>+AF7*AS34</f>
        <v>32.549999999999997</v>
      </c>
      <c r="AG34" s="279">
        <f>AF34/AF14</f>
        <v>9.9999999999999985E-3</v>
      </c>
      <c r="AH34" s="278"/>
      <c r="AI34" s="259">
        <f>+AI7*AS34</f>
        <v>22.5</v>
      </c>
      <c r="AJ34" s="279">
        <f>AI34/AI14</f>
        <v>0.01</v>
      </c>
      <c r="AK34" s="278"/>
      <c r="AL34" s="259">
        <f>+AL7*AS34</f>
        <v>27.9</v>
      </c>
      <c r="AM34" s="279">
        <f>AL34/AL14</f>
        <v>0.01</v>
      </c>
      <c r="AN34" s="278"/>
      <c r="AO34" s="278"/>
      <c r="AP34" s="267">
        <f t="shared" si="1"/>
        <v>457.95</v>
      </c>
      <c r="AQ34" s="284">
        <f>AP34/AP14</f>
        <v>0.01</v>
      </c>
      <c r="AS34" s="269">
        <f>+AT34*AV14</f>
        <v>457.95</v>
      </c>
      <c r="AT34" s="285">
        <v>0.01</v>
      </c>
    </row>
    <row r="35" spans="3:52" x14ac:dyDescent="0.15">
      <c r="C35" s="212"/>
      <c r="E35" s="233"/>
      <c r="F35" s="203"/>
      <c r="H35" s="233"/>
      <c r="I35" s="203"/>
      <c r="K35" s="233"/>
      <c r="L35" s="203"/>
      <c r="N35" s="233"/>
      <c r="O35" s="203"/>
      <c r="P35" s="204"/>
      <c r="Q35" s="233"/>
      <c r="R35" s="203"/>
      <c r="T35" s="233"/>
      <c r="U35" s="203"/>
      <c r="W35" s="233"/>
      <c r="X35" s="203"/>
      <c r="Z35" s="233"/>
      <c r="AA35" s="203"/>
      <c r="AC35" s="233"/>
      <c r="AD35" s="203"/>
      <c r="AF35" s="233"/>
      <c r="AG35" s="203"/>
      <c r="AI35" s="233"/>
      <c r="AJ35" s="203"/>
      <c r="AL35" s="233"/>
      <c r="AM35" s="203"/>
      <c r="AP35" s="234"/>
      <c r="AQ35" s="206"/>
      <c r="AS35" s="235"/>
      <c r="AT35" s="236"/>
    </row>
    <row r="36" spans="3:52" x14ac:dyDescent="0.15">
      <c r="C36" s="271" t="s">
        <v>161</v>
      </c>
      <c r="D36" s="223"/>
      <c r="E36" s="272">
        <f>E25-E34</f>
        <v>3157.35</v>
      </c>
      <c r="F36" s="225">
        <f>E$36/E$14</f>
        <v>0.97</v>
      </c>
      <c r="G36" s="223"/>
      <c r="H36" s="272">
        <f>H25-H34</f>
        <v>2444.4</v>
      </c>
      <c r="I36" s="225">
        <f>H$36/H$14</f>
        <v>0.97000000000000008</v>
      </c>
      <c r="J36" s="223"/>
      <c r="K36" s="272">
        <f>K25-K34</f>
        <v>3157.35</v>
      </c>
      <c r="L36" s="225">
        <f>K$36/K$14</f>
        <v>0.97</v>
      </c>
      <c r="M36" s="223"/>
      <c r="N36" s="272">
        <f>N25-N34</f>
        <v>3055.5</v>
      </c>
      <c r="O36" s="225">
        <f>N$36/N$14</f>
        <v>0.97</v>
      </c>
      <c r="P36" s="226"/>
      <c r="Q36" s="272">
        <f>Q25-Q34</f>
        <v>3608.4</v>
      </c>
      <c r="R36" s="225">
        <f>Q$36/Q$14</f>
        <v>0.97</v>
      </c>
      <c r="S36" s="223"/>
      <c r="T36" s="272">
        <f>T25-T34</f>
        <v>3492</v>
      </c>
      <c r="U36" s="225">
        <f>T$36/T$14</f>
        <v>0.97</v>
      </c>
      <c r="V36" s="228"/>
      <c r="W36" s="272">
        <f>W25-W34</f>
        <v>6765.75</v>
      </c>
      <c r="X36" s="225">
        <f>W$36/W$14</f>
        <v>0.97</v>
      </c>
      <c r="Y36" s="228"/>
      <c r="Z36" s="272">
        <f>Z25-Z34</f>
        <v>6765.75</v>
      </c>
      <c r="AA36" s="225">
        <f>Z$36/Z$14</f>
        <v>0.97</v>
      </c>
      <c r="AB36" s="228"/>
      <c r="AC36" s="272">
        <f>AC25-AC34</f>
        <v>3928.5</v>
      </c>
      <c r="AD36" s="225">
        <f>AC$36/AC$14</f>
        <v>0.97</v>
      </c>
      <c r="AE36" s="228"/>
      <c r="AF36" s="272">
        <f>AF25-AF34</f>
        <v>3157.35</v>
      </c>
      <c r="AG36" s="225">
        <f>AF$36/AF$14</f>
        <v>0.97</v>
      </c>
      <c r="AH36" s="228"/>
      <c r="AI36" s="272">
        <f>AI25-AI34</f>
        <v>2182.5</v>
      </c>
      <c r="AJ36" s="225">
        <f>AI$36/AI$14</f>
        <v>0.97</v>
      </c>
      <c r="AK36" s="228"/>
      <c r="AL36" s="272">
        <f>AL25-AL34</f>
        <v>2706.2999999999997</v>
      </c>
      <c r="AM36" s="225">
        <f>AL$36/AL$14</f>
        <v>0.96999999999999986</v>
      </c>
      <c r="AN36" s="228"/>
      <c r="AO36" s="228"/>
      <c r="AP36" s="272">
        <f>+$AL36+$AI36+$AF36+$AC36+$Z36+$W36+$T36+$Q36+$N36+$K36+$H36+$E36</f>
        <v>44421.15</v>
      </c>
      <c r="AQ36" s="225">
        <f>AP$36/AP$14</f>
        <v>0.97000000000000008</v>
      </c>
      <c r="AR36" s="228"/>
      <c r="AS36" s="230">
        <f>+AS25-AS34</f>
        <v>44421.15</v>
      </c>
      <c r="AT36" s="231">
        <f>AS$36/AS$14</f>
        <v>0.97000000000000008</v>
      </c>
      <c r="AU36" s="223"/>
      <c r="AV36" s="223"/>
      <c r="AW36" s="223"/>
      <c r="AX36" s="223"/>
      <c r="AY36" s="223"/>
      <c r="AZ36" s="223"/>
    </row>
    <row r="37" spans="3:52" x14ac:dyDescent="0.15">
      <c r="C37" s="212"/>
      <c r="E37" s="233"/>
      <c r="F37" s="203"/>
      <c r="H37" s="233"/>
      <c r="I37" s="203"/>
      <c r="K37" s="233"/>
      <c r="L37" s="203"/>
      <c r="N37" s="233"/>
      <c r="O37" s="203"/>
      <c r="P37" s="204"/>
      <c r="Q37" s="233"/>
      <c r="R37" s="203"/>
      <c r="T37" s="233"/>
      <c r="U37" s="203"/>
      <c r="W37" s="233"/>
      <c r="X37" s="203"/>
      <c r="Z37" s="233"/>
      <c r="AA37" s="203"/>
      <c r="AC37" s="233"/>
      <c r="AD37" s="203"/>
      <c r="AF37" s="233"/>
      <c r="AG37" s="203"/>
      <c r="AI37" s="233"/>
      <c r="AJ37" s="203"/>
      <c r="AL37" s="233"/>
      <c r="AM37" s="203"/>
      <c r="AP37" s="234"/>
      <c r="AQ37" s="206"/>
      <c r="AS37" s="235"/>
      <c r="AT37" s="236"/>
    </row>
    <row r="38" spans="3:52" x14ac:dyDescent="0.15">
      <c r="C38" s="246" t="s">
        <v>194</v>
      </c>
      <c r="E38" s="277">
        <f>+E7*AS38</f>
        <v>32.549999999999997</v>
      </c>
      <c r="F38" s="203">
        <f>E$38/E$14</f>
        <v>9.9999999999999985E-3</v>
      </c>
      <c r="H38" s="277">
        <f>+H7*AS38</f>
        <v>25.2</v>
      </c>
      <c r="I38" s="203">
        <f>H$38/H$14</f>
        <v>0.01</v>
      </c>
      <c r="K38" s="277">
        <f>+K7*AS38</f>
        <v>32.549999999999997</v>
      </c>
      <c r="L38" s="203">
        <f>K$38/K$14</f>
        <v>9.9999999999999985E-3</v>
      </c>
      <c r="N38" s="277">
        <f>+N7*AS38</f>
        <v>31.500000000000004</v>
      </c>
      <c r="O38" s="203">
        <f>N$38/N$14</f>
        <v>1.0000000000000002E-2</v>
      </c>
      <c r="P38" s="204"/>
      <c r="Q38" s="277">
        <f>+Q7*AS38</f>
        <v>37.200000000000003</v>
      </c>
      <c r="R38" s="203">
        <f>Q$38/Q$14</f>
        <v>0.01</v>
      </c>
      <c r="T38" s="277">
        <f>+T7*AS38</f>
        <v>36</v>
      </c>
      <c r="U38" s="203">
        <f>T$38/T$14</f>
        <v>0.01</v>
      </c>
      <c r="W38" s="277">
        <f>+W7*AS38</f>
        <v>69.75</v>
      </c>
      <c r="X38" s="203">
        <f>W$38/W$14</f>
        <v>0.01</v>
      </c>
      <c r="Z38" s="277">
        <f>+Z7*AS38</f>
        <v>69.75</v>
      </c>
      <c r="AA38" s="203">
        <f>Z$38/Z$14</f>
        <v>0.01</v>
      </c>
      <c r="AC38" s="277">
        <f>+AC7*AS38</f>
        <v>40.5</v>
      </c>
      <c r="AD38" s="203">
        <f>AC$38/AC$14</f>
        <v>0.01</v>
      </c>
      <c r="AF38" s="277">
        <f>+AF7*AS38</f>
        <v>32.549999999999997</v>
      </c>
      <c r="AG38" s="203">
        <f>AF$38/AF$14</f>
        <v>9.9999999999999985E-3</v>
      </c>
      <c r="AI38" s="277">
        <f>+AI7*AS38</f>
        <v>22.5</v>
      </c>
      <c r="AJ38" s="203">
        <f>AI$38/AI$14</f>
        <v>0.01</v>
      </c>
      <c r="AL38" s="277">
        <f>+AL7*AS38</f>
        <v>27.9</v>
      </c>
      <c r="AM38" s="203">
        <f>AL$38/AL$14</f>
        <v>0.01</v>
      </c>
      <c r="AP38" s="234">
        <f>+$AL38+$AI38+$AF38+$AC38+$Z38+$W38+$T38+$Q38+$N38+$K38+$H38+$E38</f>
        <v>457.95</v>
      </c>
      <c r="AQ38" s="206">
        <f>AP$38/AP$14</f>
        <v>0.01</v>
      </c>
      <c r="AS38" s="286">
        <f>+AT38*AV14</f>
        <v>457.95</v>
      </c>
      <c r="AT38" s="217">
        <v>0.01</v>
      </c>
    </row>
    <row r="39" spans="3:52" x14ac:dyDescent="0.15">
      <c r="C39" s="246" t="s">
        <v>195</v>
      </c>
      <c r="E39" s="277">
        <f>+E7*AS39</f>
        <v>32.549999999999997</v>
      </c>
      <c r="F39" s="203">
        <f>E39/E$14</f>
        <v>9.9999999999999985E-3</v>
      </c>
      <c r="H39" s="277">
        <f>+H7*AS39</f>
        <v>25.2</v>
      </c>
      <c r="I39" s="203">
        <f>H39/H$14</f>
        <v>0.01</v>
      </c>
      <c r="J39" s="274">
        <v>1</v>
      </c>
      <c r="K39" s="277">
        <f>+K7*AS39</f>
        <v>32.549999999999997</v>
      </c>
      <c r="L39" s="203">
        <f>K39/K$14</f>
        <v>9.9999999999999985E-3</v>
      </c>
      <c r="N39" s="277">
        <f>+N7*AS39</f>
        <v>31.500000000000004</v>
      </c>
      <c r="O39" s="203">
        <f>N39/N$14</f>
        <v>1.0000000000000002E-2</v>
      </c>
      <c r="P39" s="204"/>
      <c r="Q39" s="277">
        <f>+Q7*AS39</f>
        <v>37.200000000000003</v>
      </c>
      <c r="R39" s="203">
        <f>Q39/Q$14</f>
        <v>0.01</v>
      </c>
      <c r="T39" s="277">
        <f>+T7*AS39</f>
        <v>36</v>
      </c>
      <c r="U39" s="203">
        <f>T39/T$14</f>
        <v>0.01</v>
      </c>
      <c r="W39" s="277">
        <f>+W7*AS39</f>
        <v>69.75</v>
      </c>
      <c r="X39" s="203">
        <f>W39/W$14</f>
        <v>0.01</v>
      </c>
      <c r="Z39" s="277">
        <f>+Z7*AS39</f>
        <v>69.75</v>
      </c>
      <c r="AA39" s="203">
        <f>Z39/Z$14</f>
        <v>0.01</v>
      </c>
      <c r="AC39" s="277">
        <f>+AC7*AS39</f>
        <v>40.5</v>
      </c>
      <c r="AD39" s="203">
        <f>AC39/AC$14</f>
        <v>0.01</v>
      </c>
      <c r="AF39" s="277">
        <f>+AF7*AS39</f>
        <v>32.549999999999997</v>
      </c>
      <c r="AG39" s="203">
        <f>AF39/AF$14</f>
        <v>9.9999999999999985E-3</v>
      </c>
      <c r="AI39" s="277">
        <f>+AI7*AS39</f>
        <v>22.5</v>
      </c>
      <c r="AJ39" s="203">
        <f>AI39/AI$14</f>
        <v>0.01</v>
      </c>
      <c r="AL39" s="277">
        <f>+AL7*AS39</f>
        <v>27.9</v>
      </c>
      <c r="AM39" s="203">
        <f>AL39/AL$14</f>
        <v>0.01</v>
      </c>
      <c r="AP39" s="234">
        <f t="shared" ref="AP39" si="2">+$AL39+$AI39+$AF39+$AC39+$Z39+$W39+$T39+$Q39+$N39+$K39+$H39+$E39</f>
        <v>457.95</v>
      </c>
      <c r="AQ39" s="206">
        <f>AP39/AP$14</f>
        <v>0.01</v>
      </c>
      <c r="AS39" s="286">
        <f>+AT39*AV14</f>
        <v>457.95</v>
      </c>
      <c r="AT39" s="217">
        <v>0.01</v>
      </c>
    </row>
    <row r="40" spans="3:52" x14ac:dyDescent="0.15">
      <c r="C40" s="212"/>
      <c r="E40" s="233"/>
      <c r="F40" s="203"/>
      <c r="H40" s="233"/>
      <c r="I40" s="203"/>
      <c r="K40" s="233"/>
      <c r="L40" s="203"/>
      <c r="N40" s="233"/>
      <c r="O40" s="203"/>
      <c r="P40" s="204"/>
      <c r="Q40" s="233"/>
      <c r="R40" s="203"/>
      <c r="T40" s="233"/>
      <c r="U40" s="203"/>
      <c r="W40" s="233"/>
      <c r="X40" s="203"/>
      <c r="Z40" s="233"/>
      <c r="AA40" s="203"/>
      <c r="AC40" s="233"/>
      <c r="AD40" s="203"/>
      <c r="AF40" s="233"/>
      <c r="AG40" s="203"/>
      <c r="AI40" s="233"/>
      <c r="AJ40" s="203"/>
      <c r="AL40" s="233"/>
      <c r="AM40" s="203"/>
      <c r="AP40" s="234"/>
      <c r="AQ40" s="206"/>
      <c r="AS40" s="235"/>
      <c r="AT40" s="236"/>
    </row>
    <row r="41" spans="3:52" x14ac:dyDescent="0.15">
      <c r="C41" s="271" t="s">
        <v>162</v>
      </c>
      <c r="D41" s="287"/>
      <c r="E41" s="272">
        <f>E36-(E38+E39)</f>
        <v>3092.25</v>
      </c>
      <c r="F41" s="225">
        <f>E$41/E$14</f>
        <v>0.95</v>
      </c>
      <c r="G41" s="226"/>
      <c r="H41" s="272">
        <f>H36-(H38+H39)</f>
        <v>2394</v>
      </c>
      <c r="I41" s="225">
        <f>H$41/H$14</f>
        <v>0.95</v>
      </c>
      <c r="J41" s="223"/>
      <c r="K41" s="272">
        <f>K36-(K38+K39)</f>
        <v>3092.25</v>
      </c>
      <c r="L41" s="225">
        <f>K$41/K$14</f>
        <v>0.95</v>
      </c>
      <c r="M41" s="223"/>
      <c r="N41" s="272">
        <f>N36-(N38+N39)</f>
        <v>2992.5</v>
      </c>
      <c r="O41" s="225">
        <f>N$41/N$14</f>
        <v>0.95</v>
      </c>
      <c r="P41" s="288"/>
      <c r="Q41" s="272">
        <f>Q36-(Q38+Q39)</f>
        <v>3534</v>
      </c>
      <c r="R41" s="225">
        <f>Q$41/Q$14</f>
        <v>0.95</v>
      </c>
      <c r="S41" s="228"/>
      <c r="T41" s="272">
        <f>T36-(T38+T39)</f>
        <v>3420</v>
      </c>
      <c r="U41" s="225">
        <f>T$41/T$14</f>
        <v>0.95</v>
      </c>
      <c r="V41" s="228"/>
      <c r="W41" s="272">
        <f>W36-(W38+W39)</f>
        <v>6626.25</v>
      </c>
      <c r="X41" s="225">
        <f>W$41/W$14</f>
        <v>0.95</v>
      </c>
      <c r="Y41" s="228"/>
      <c r="Z41" s="272">
        <f>Z36-(Z38+Z39)</f>
        <v>6626.25</v>
      </c>
      <c r="AA41" s="225">
        <f>Z$41/Z$14</f>
        <v>0.95</v>
      </c>
      <c r="AB41" s="228"/>
      <c r="AC41" s="272">
        <f>AC36-(AC38+AC39)</f>
        <v>3847.5</v>
      </c>
      <c r="AD41" s="225">
        <f>AC$41/AC$14</f>
        <v>0.95</v>
      </c>
      <c r="AE41" s="228"/>
      <c r="AF41" s="272">
        <f>AF36-(AF38+AF39)</f>
        <v>3092.25</v>
      </c>
      <c r="AG41" s="225">
        <f>AF$41/AF$14</f>
        <v>0.95</v>
      </c>
      <c r="AH41" s="228"/>
      <c r="AI41" s="272">
        <f>AI36-(AI38+AI39)</f>
        <v>2137.5</v>
      </c>
      <c r="AJ41" s="225">
        <f>AI$41/AI$14</f>
        <v>0.95</v>
      </c>
      <c r="AK41" s="228"/>
      <c r="AL41" s="272">
        <f>AL36-(AL38+AL39)</f>
        <v>2650.4999999999995</v>
      </c>
      <c r="AM41" s="225">
        <f>AL$41/AL$14</f>
        <v>0.94999999999999984</v>
      </c>
      <c r="AN41" s="228"/>
      <c r="AO41" s="228"/>
      <c r="AP41" s="229">
        <f>+$AL41+$AI41+$AF41+$AC41+$Z41+$W41+$T41+$Q41+$N41+$K41+$H41+$E41</f>
        <v>43505.25</v>
      </c>
      <c r="AQ41" s="225">
        <f>AP$41/AP$14</f>
        <v>0.95</v>
      </c>
      <c r="AR41" s="228"/>
      <c r="AS41" s="230">
        <f>+AS36-(AS38+AS39)</f>
        <v>43505.25</v>
      </c>
      <c r="AT41" s="231">
        <f>AS$41/AS$14</f>
        <v>0.95</v>
      </c>
      <c r="AU41" s="223"/>
      <c r="AV41" s="223">
        <v>2.8</v>
      </c>
      <c r="AW41" s="223"/>
      <c r="AX41" s="223"/>
      <c r="AY41" s="223"/>
      <c r="AZ41" s="223"/>
    </row>
    <row r="42" spans="3:52" x14ac:dyDescent="0.15">
      <c r="C42" s="212"/>
      <c r="E42" s="233"/>
      <c r="F42" s="203"/>
      <c r="H42" s="233"/>
      <c r="I42" s="203"/>
      <c r="K42" s="233"/>
      <c r="L42" s="203"/>
      <c r="N42" s="233"/>
      <c r="O42" s="203"/>
      <c r="P42" s="204"/>
      <c r="Q42" s="233"/>
      <c r="R42" s="203"/>
      <c r="T42" s="233"/>
      <c r="U42" s="203"/>
      <c r="W42" s="233"/>
      <c r="X42" s="203"/>
      <c r="Z42" s="233"/>
      <c r="AA42" s="203"/>
      <c r="AC42" s="233"/>
      <c r="AD42" s="203"/>
      <c r="AF42" s="233"/>
      <c r="AG42" s="203"/>
      <c r="AI42" s="233"/>
      <c r="AJ42" s="203"/>
      <c r="AL42" s="233"/>
      <c r="AM42" s="203"/>
      <c r="AP42" s="234"/>
      <c r="AQ42" s="206"/>
      <c r="AS42" s="235"/>
      <c r="AT42" s="236"/>
    </row>
    <row r="43" spans="3:52" x14ac:dyDescent="0.15">
      <c r="C43" s="212" t="s">
        <v>196</v>
      </c>
      <c r="E43" s="233">
        <f>+$F$47*E41</f>
        <v>30.922499999999999</v>
      </c>
      <c r="F43" s="203">
        <f>E$43/E$14</f>
        <v>9.4999999999999998E-3</v>
      </c>
      <c r="H43" s="233">
        <f>+$F$47*H41</f>
        <v>23.94</v>
      </c>
      <c r="I43" s="203">
        <f>H$43/H$14</f>
        <v>9.4999999999999998E-3</v>
      </c>
      <c r="K43" s="233">
        <f>+$F$47*K41</f>
        <v>30.922499999999999</v>
      </c>
      <c r="L43" s="203">
        <f>K$43/K$14</f>
        <v>9.4999999999999998E-3</v>
      </c>
      <c r="N43" s="233">
        <f>+$F$47*N41</f>
        <v>29.925000000000001</v>
      </c>
      <c r="O43" s="203">
        <f>N$43/N$14</f>
        <v>9.4999999999999998E-3</v>
      </c>
      <c r="P43" s="204"/>
      <c r="Q43" s="233">
        <f>+$F$47*Q41</f>
        <v>35.340000000000003</v>
      </c>
      <c r="R43" s="203">
        <f>Q$43/Q$14</f>
        <v>9.5000000000000015E-3</v>
      </c>
      <c r="T43" s="233">
        <f>+$F$47*T41</f>
        <v>34.200000000000003</v>
      </c>
      <c r="U43" s="203">
        <f>T$43/T$14</f>
        <v>9.5000000000000015E-3</v>
      </c>
      <c r="W43" s="233">
        <f>+$F$47*W41</f>
        <v>66.262500000000003</v>
      </c>
      <c r="X43" s="203">
        <f>W$43/W$14</f>
        <v>9.4999999999999998E-3</v>
      </c>
      <c r="Z43" s="233">
        <f>+$F$47*Z41</f>
        <v>66.262500000000003</v>
      </c>
      <c r="AA43" s="203">
        <f>Z$43/Z$14</f>
        <v>9.4999999999999998E-3</v>
      </c>
      <c r="AC43" s="233">
        <f>+$F$47*AC41</f>
        <v>38.475000000000001</v>
      </c>
      <c r="AD43" s="203">
        <f>AC$43/AC$14</f>
        <v>9.4999999999999998E-3</v>
      </c>
      <c r="AF43" s="233">
        <f>+$F$47*AF41</f>
        <v>30.922499999999999</v>
      </c>
      <c r="AG43" s="203">
        <f>AF$43/AF$14</f>
        <v>9.4999999999999998E-3</v>
      </c>
      <c r="AI43" s="233">
        <f>+$F$47*AI41</f>
        <v>21.375</v>
      </c>
      <c r="AJ43" s="203">
        <f>AI$43/AI$14</f>
        <v>9.4999999999999998E-3</v>
      </c>
      <c r="AL43" s="233">
        <f>+$F$47*AL41</f>
        <v>26.504999999999995</v>
      </c>
      <c r="AM43" s="203">
        <f>AL$43/AL$14</f>
        <v>9.499999999999998E-3</v>
      </c>
      <c r="AP43" s="234">
        <f>+$AL43+$AI43+$AF43+$AC43+$Z43+$W43+$T43+$Q43+$N43+$K43+$H43+$E43</f>
        <v>435.05250000000001</v>
      </c>
      <c r="AQ43" s="206">
        <f>AP$43/AP$14</f>
        <v>9.4999999999999998E-3</v>
      </c>
      <c r="AS43" s="286">
        <f>+$F$47*AS41</f>
        <v>435.05250000000001</v>
      </c>
      <c r="AT43" s="236">
        <f>AS$43/AS$14</f>
        <v>9.4999999999999998E-3</v>
      </c>
    </row>
    <row r="44" spans="3:52" ht="14" thickBot="1" x14ac:dyDescent="0.2">
      <c r="C44" s="212"/>
      <c r="E44" s="233"/>
      <c r="F44" s="203"/>
      <c r="H44" s="233"/>
      <c r="I44" s="203"/>
      <c r="K44" s="233"/>
      <c r="L44" s="203"/>
      <c r="N44" s="233"/>
      <c r="O44" s="203"/>
      <c r="P44" s="204"/>
      <c r="Q44" s="233"/>
      <c r="R44" s="203"/>
      <c r="T44" s="233"/>
      <c r="U44" s="203"/>
      <c r="W44" s="233"/>
      <c r="X44" s="203"/>
      <c r="Z44" s="233"/>
      <c r="AA44" s="203"/>
      <c r="AC44" s="233"/>
      <c r="AD44" s="203"/>
      <c r="AF44" s="233"/>
      <c r="AG44" s="203"/>
      <c r="AI44" s="233"/>
      <c r="AJ44" s="203"/>
      <c r="AL44" s="233"/>
      <c r="AM44" s="203"/>
      <c r="AP44" s="289"/>
      <c r="AQ44" s="254"/>
      <c r="AS44" s="290"/>
      <c r="AT44" s="255"/>
    </row>
    <row r="45" spans="3:52" ht="14" thickBot="1" x14ac:dyDescent="0.2">
      <c r="C45" s="291" t="s">
        <v>163</v>
      </c>
      <c r="D45" s="223"/>
      <c r="E45" s="292">
        <f>E41-E43</f>
        <v>3061.3274999999999</v>
      </c>
      <c r="F45" s="293">
        <f>E$45/E$14</f>
        <v>0.9405</v>
      </c>
      <c r="G45" s="226"/>
      <c r="H45" s="292">
        <f>H41-H43</f>
        <v>2370.06</v>
      </c>
      <c r="I45" s="293">
        <f>H$45/H$14</f>
        <v>0.9405</v>
      </c>
      <c r="J45" s="223"/>
      <c r="K45" s="292">
        <f>K41-K43</f>
        <v>3061.3274999999999</v>
      </c>
      <c r="L45" s="293">
        <f>K$45/K$14</f>
        <v>0.9405</v>
      </c>
      <c r="M45" s="223"/>
      <c r="N45" s="292">
        <f>N41-N43</f>
        <v>2962.5749999999998</v>
      </c>
      <c r="O45" s="293">
        <f>N$45/N$14</f>
        <v>0.94049999999999989</v>
      </c>
      <c r="P45" s="288"/>
      <c r="Q45" s="292">
        <f>Q41-Q43</f>
        <v>3498.66</v>
      </c>
      <c r="R45" s="293">
        <f>Q$45/Q$14</f>
        <v>0.9405</v>
      </c>
      <c r="S45" s="228"/>
      <c r="T45" s="292">
        <f>T41-T43</f>
        <v>3385.8</v>
      </c>
      <c r="U45" s="293">
        <f>T$45/T$14</f>
        <v>0.9405</v>
      </c>
      <c r="V45" s="228"/>
      <c r="W45" s="292">
        <f>W41-W43</f>
        <v>6559.9875000000002</v>
      </c>
      <c r="X45" s="293">
        <f>W$45/W$14</f>
        <v>0.9405</v>
      </c>
      <c r="Y45" s="228"/>
      <c r="Z45" s="292">
        <f>Z41-Z43</f>
        <v>6559.9875000000002</v>
      </c>
      <c r="AA45" s="293">
        <f>Z$45/Z$14</f>
        <v>0.9405</v>
      </c>
      <c r="AB45" s="228"/>
      <c r="AC45" s="292">
        <f>AC41-AC43</f>
        <v>3809.0250000000001</v>
      </c>
      <c r="AD45" s="293">
        <f>AC$45/AC$14</f>
        <v>0.9405</v>
      </c>
      <c r="AE45" s="228"/>
      <c r="AF45" s="292">
        <f>AF41-AF43</f>
        <v>3061.3274999999999</v>
      </c>
      <c r="AG45" s="293">
        <f>AF$45/AF$14</f>
        <v>0.9405</v>
      </c>
      <c r="AH45" s="228"/>
      <c r="AI45" s="292">
        <f>AI41-AI43</f>
        <v>2116.125</v>
      </c>
      <c r="AJ45" s="293">
        <f>AI$45/AI$14</f>
        <v>0.9405</v>
      </c>
      <c r="AK45" s="228"/>
      <c r="AL45" s="292">
        <f>AL41-AL43</f>
        <v>2623.9949999999994</v>
      </c>
      <c r="AM45" s="293">
        <f>AL$45/AL$14</f>
        <v>0.94049999999999978</v>
      </c>
      <c r="AN45" s="228"/>
      <c r="AO45" s="228"/>
      <c r="AP45" s="294">
        <f>+$AL45+$AI45+$AF45+$AC45+$Z45+$W45+$T45+$Q45+$N45+$K45+$H45+$E45</f>
        <v>43070.197499999995</v>
      </c>
      <c r="AQ45" s="293">
        <f>AP$45/AP$14</f>
        <v>0.94049999999999989</v>
      </c>
      <c r="AR45" s="228"/>
      <c r="AS45" s="295">
        <f>+AS41-AS43</f>
        <v>43070.197500000002</v>
      </c>
      <c r="AT45" s="296">
        <f>AS$45/AS$14</f>
        <v>0.9405</v>
      </c>
      <c r="AU45" s="223"/>
      <c r="AV45" s="223"/>
      <c r="AW45" s="223"/>
      <c r="AX45" s="223"/>
      <c r="AY45" s="223"/>
      <c r="AZ45" s="223"/>
    </row>
    <row r="46" spans="3:52" ht="15" thickTop="1" thickBot="1" x14ac:dyDescent="0.2">
      <c r="P46" s="204"/>
    </row>
    <row r="47" spans="3:52" ht="15" thickTop="1" thickBot="1" x14ac:dyDescent="0.2">
      <c r="E47" s="297" t="s">
        <v>164</v>
      </c>
      <c r="F47" s="298">
        <v>0.01</v>
      </c>
      <c r="AP47" s="214" t="s">
        <v>2</v>
      </c>
    </row>
    <row r="48" spans="3:52" ht="14" thickTop="1" x14ac:dyDescent="0.15"/>
  </sheetData>
  <sheetProtection algorithmName="SHA-512" hashValue="jSQoQQlsKZJgqcwGpHn9zcZY17wHaqIkxQmLML8cLb6btlkwmH+/wbr8w6g88RGjigWlJj/tBQTHrRc+EJ+dFQ==" saltValue="0xo8zKONeIFkut2i+aPhSw==" spinCount="100000" sheet="1" objects="1" scenarios="1"/>
  <mergeCells count="1">
    <mergeCell ref="AY6:AZ9"/>
  </mergeCells>
  <pageMargins left="0.75000000000000011" right="0.75000000000000011" top="1" bottom="1" header="0.49" footer="0.49"/>
  <pageSetup paperSize="5" scale="40" orientation="landscape"/>
  <headerFooter>
    <oddFooter>&amp;C&amp;K000000Budget et indicateurs de performance (430-763-Me)</oddFooter>
  </headerFooter>
  <ignoredErrors>
    <ignoredError sqref="AS7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EA83EB-1024-8844-AEA6-686D846C80D3}">
  <sheetPr>
    <tabColor theme="1"/>
  </sheetPr>
  <dimension ref="B1:AV82"/>
  <sheetViews>
    <sheetView zoomScale="125" zoomScaleNormal="125" zoomScalePageLayoutView="125" workbookViewId="0">
      <pane xSplit="2" ySplit="9" topLeftCell="C10" activePane="bottomRight" state="frozen"/>
      <selection pane="topRight" activeCell="C1" sqref="C1"/>
      <selection pane="bottomLeft" activeCell="A10" sqref="A10"/>
      <selection pane="bottomRight"/>
    </sheetView>
  </sheetViews>
  <sheetFormatPr baseColWidth="10" defaultRowHeight="13" x14ac:dyDescent="0.15"/>
  <cols>
    <col min="1" max="1" width="1.5" style="161" customWidth="1"/>
    <col min="2" max="2" width="55.5" style="161" bestFit="1" customWidth="1"/>
    <col min="3" max="3" width="0.83203125" style="161" customWidth="1"/>
    <col min="4" max="4" width="14.5" style="161" bestFit="1" customWidth="1"/>
    <col min="5" max="5" width="7.1640625" style="161" bestFit="1" customWidth="1"/>
    <col min="6" max="6" width="0.83203125" style="161" customWidth="1"/>
    <col min="7" max="7" width="14.5" style="161" bestFit="1" customWidth="1"/>
    <col min="8" max="8" width="7.1640625" style="161" bestFit="1" customWidth="1"/>
    <col min="9" max="9" width="0.83203125" style="161" customWidth="1"/>
    <col min="10" max="10" width="14.5" style="161" bestFit="1" customWidth="1"/>
    <col min="11" max="11" width="7.1640625" style="161" bestFit="1" customWidth="1"/>
    <col min="12" max="12" width="0.83203125" style="161" customWidth="1"/>
    <col min="13" max="13" width="14.5" style="161" bestFit="1" customWidth="1"/>
    <col min="14" max="14" width="7.1640625" style="161" bestFit="1" customWidth="1"/>
    <col min="15" max="15" width="0.83203125" style="161" customWidth="1"/>
    <col min="16" max="16" width="14.5" style="161" bestFit="1" customWidth="1"/>
    <col min="17" max="17" width="7.1640625" style="161" bestFit="1" customWidth="1"/>
    <col min="18" max="18" width="0.83203125" style="161" customWidth="1"/>
    <col min="19" max="19" width="14.5" style="161" bestFit="1" customWidth="1"/>
    <col min="20" max="20" width="7.1640625" style="161" bestFit="1" customWidth="1"/>
    <col min="21" max="21" width="0.83203125" style="161" customWidth="1"/>
    <col min="22" max="22" width="14.5" style="161" bestFit="1" customWidth="1"/>
    <col min="23" max="23" width="7.6640625" style="161" bestFit="1" customWidth="1"/>
    <col min="24" max="24" width="0.83203125" style="161" customWidth="1"/>
    <col min="25" max="25" width="14.5" style="161" bestFit="1" customWidth="1"/>
    <col min="26" max="26" width="7.6640625" style="161" bestFit="1" customWidth="1"/>
    <col min="27" max="27" width="0.83203125" style="161" customWidth="1"/>
    <col min="28" max="28" width="14.5" style="161" bestFit="1" customWidth="1"/>
    <col min="29" max="29" width="7.1640625" style="161" bestFit="1" customWidth="1"/>
    <col min="30" max="30" width="0.83203125" style="161" customWidth="1"/>
    <col min="31" max="31" width="14.5" style="161" bestFit="1" customWidth="1"/>
    <col min="32" max="32" width="7.1640625" style="161" bestFit="1" customWidth="1"/>
    <col min="33" max="33" width="0.83203125" style="161" customWidth="1"/>
    <col min="34" max="34" width="14.5" style="161" bestFit="1" customWidth="1"/>
    <col min="35" max="35" width="7.1640625" style="161" bestFit="1" customWidth="1"/>
    <col min="36" max="36" width="0.83203125" style="161" customWidth="1"/>
    <col min="37" max="37" width="14.5" style="161" bestFit="1" customWidth="1"/>
    <col min="38" max="38" width="7.1640625" style="161" bestFit="1" customWidth="1"/>
    <col min="39" max="40" width="0.83203125" style="161" customWidth="1"/>
    <col min="41" max="41" width="14.5" style="161" bestFit="1" customWidth="1"/>
    <col min="42" max="42" width="7.1640625" style="161" bestFit="1" customWidth="1"/>
    <col min="43" max="43" width="0.83203125" style="161" customWidth="1"/>
    <col min="44" max="45" width="14.6640625" style="161" customWidth="1"/>
    <col min="46" max="46" width="0.83203125" style="161" customWidth="1"/>
    <col min="47" max="48" width="14.6640625" style="161" customWidth="1"/>
    <col min="49" max="16384" width="10.83203125" style="161"/>
  </cols>
  <sheetData>
    <row r="1" spans="2:48" ht="14" thickBot="1" x14ac:dyDescent="0.2"/>
    <row r="2" spans="2:48" ht="15" customHeight="1" thickTop="1" x14ac:dyDescent="0.15">
      <c r="B2" s="388" t="str">
        <f>'État des Résultats'!C2</f>
        <v>Restaurant 3 inc</v>
      </c>
      <c r="G2" s="389" t="s">
        <v>2</v>
      </c>
    </row>
    <row r="3" spans="2:48" ht="15" customHeight="1" x14ac:dyDescent="0.15">
      <c r="B3" s="390" t="str">
        <f>'État des Résultats'!C3</f>
        <v xml:space="preserve">États des résultats prévisionnels </v>
      </c>
    </row>
    <row r="4" spans="2:48" ht="15" customHeight="1" thickBot="1" x14ac:dyDescent="0.2">
      <c r="B4" s="391" t="str">
        <f>'État des Résultats'!C4</f>
        <v>Pour la période du 1er janvier 2021 au 31 décembre 2021</v>
      </c>
      <c r="D4" s="392" t="s">
        <v>2</v>
      </c>
    </row>
    <row r="5" spans="2:48" ht="15" thickTop="1" thickBot="1" x14ac:dyDescent="0.2">
      <c r="B5" s="268"/>
    </row>
    <row r="6" spans="2:48" ht="17" thickTop="1" x14ac:dyDescent="0.3">
      <c r="B6" s="433" t="str">
        <f>'État des Résultats'!C6</f>
        <v>Nb de places</v>
      </c>
      <c r="D6" s="171" t="s">
        <v>179</v>
      </c>
      <c r="E6" s="393">
        <f>D14/$B$7/'Calendrier 2021'!D8</f>
        <v>1.0499999999999998</v>
      </c>
      <c r="F6" s="173"/>
      <c r="G6" s="171" t="str">
        <f>+D6</f>
        <v>Coût / place / jour</v>
      </c>
      <c r="H6" s="393">
        <f>G14/$B$7/'Calendrier 2021'!E8</f>
        <v>0.90000000000000013</v>
      </c>
      <c r="I6" s="173"/>
      <c r="J6" s="171" t="str">
        <f>+G6</f>
        <v>Coût / place / jour</v>
      </c>
      <c r="K6" s="393">
        <f>J14/$B$7/'Calendrier 2021'!F8</f>
        <v>1.0499999999999998</v>
      </c>
      <c r="L6" s="173"/>
      <c r="M6" s="171" t="str">
        <f>+J6</f>
        <v>Coût / place / jour</v>
      </c>
      <c r="N6" s="393">
        <f>M14/$B$7/'Calendrier 2021'!G8</f>
        <v>1.05</v>
      </c>
      <c r="O6" s="174"/>
      <c r="P6" s="394" t="str">
        <f>+M6</f>
        <v>Coût / place / jour</v>
      </c>
      <c r="Q6" s="393">
        <f>P14/$B$7/'Calendrier 2021'!H8</f>
        <v>1.2000000000000002</v>
      </c>
      <c r="R6" s="173"/>
      <c r="S6" s="394" t="str">
        <f>+P6</f>
        <v>Coût / place / jour</v>
      </c>
      <c r="T6" s="393">
        <f>S14/$B$7/'Calendrier 2021'!I8</f>
        <v>1.2</v>
      </c>
      <c r="U6" s="173"/>
      <c r="V6" s="394" t="str">
        <f>+S6</f>
        <v>Coût / place / jour</v>
      </c>
      <c r="W6" s="393">
        <f>V14/$B$7/'Calendrier 2021'!J8</f>
        <v>2.25</v>
      </c>
      <c r="X6" s="173"/>
      <c r="Y6" s="171" t="str">
        <f>+V6</f>
        <v>Coût / place / jour</v>
      </c>
      <c r="Z6" s="393">
        <f>Y14/$B$7/'Calendrier 2021'!K8</f>
        <v>2.25</v>
      </c>
      <c r="AA6" s="173"/>
      <c r="AB6" s="171" t="str">
        <f>+Y6</f>
        <v>Coût / place / jour</v>
      </c>
      <c r="AC6" s="393">
        <f>AB14/$B$7/'Calendrier 2021'!L8</f>
        <v>1.35</v>
      </c>
      <c r="AD6" s="173"/>
      <c r="AE6" s="171" t="str">
        <f>+AB6</f>
        <v>Coût / place / jour</v>
      </c>
      <c r="AF6" s="393">
        <f>AE14/$B$7/'Calendrier 2021'!M8</f>
        <v>1.0499999999999998</v>
      </c>
      <c r="AG6" s="173"/>
      <c r="AH6" s="171" t="str">
        <f>+AE6</f>
        <v>Coût / place / jour</v>
      </c>
      <c r="AI6" s="393">
        <f>AH14/$B$7/'Calendrier 2021'!N8</f>
        <v>0.75</v>
      </c>
      <c r="AJ6" s="173"/>
      <c r="AK6" s="171" t="str">
        <f>+AH6</f>
        <v>Coût / place / jour</v>
      </c>
      <c r="AL6" s="393">
        <f>AK14/$B$7/'Calendrier 2021'!O8</f>
        <v>0.9</v>
      </c>
      <c r="AM6" s="173"/>
      <c r="AN6" s="173"/>
      <c r="AO6" s="395" t="str">
        <f>+D6</f>
        <v>Coût / place / jour</v>
      </c>
      <c r="AP6" s="396">
        <f>+AO14/$B$7/'% Occupation'!P8</f>
        <v>1.2546575342465756</v>
      </c>
      <c r="AQ6" s="173"/>
      <c r="AR6" s="173"/>
      <c r="AS6" s="173"/>
      <c r="AT6" s="173"/>
      <c r="AU6" s="173"/>
      <c r="AV6" s="173"/>
    </row>
    <row r="7" spans="2:48" x14ac:dyDescent="0.15">
      <c r="B7" s="434">
        <f>'État des Résultats'!C7</f>
        <v>1</v>
      </c>
      <c r="D7" s="397">
        <f>+D14/$AO$14</f>
        <v>7.1077628562070075E-2</v>
      </c>
      <c r="E7" s="182"/>
      <c r="F7" s="173"/>
      <c r="G7" s="397">
        <f>+G14/$AO$14</f>
        <v>5.5027841467409105E-2</v>
      </c>
      <c r="H7" s="182"/>
      <c r="I7" s="173"/>
      <c r="J7" s="397">
        <f>+J14/$AO$14</f>
        <v>7.1077628562070075E-2</v>
      </c>
      <c r="K7" s="182"/>
      <c r="L7" s="173"/>
      <c r="M7" s="397">
        <f>+M14/$AO$14</f>
        <v>6.8784801834261375E-2</v>
      </c>
      <c r="N7" s="182"/>
      <c r="O7" s="174"/>
      <c r="P7" s="397">
        <f>+P14/$AO$14</f>
        <v>8.1231575499508685E-2</v>
      </c>
      <c r="Q7" s="182"/>
      <c r="R7" s="173"/>
      <c r="S7" s="397">
        <f>+S14/$AO$14</f>
        <v>7.861120209629871E-2</v>
      </c>
      <c r="T7" s="182"/>
      <c r="U7" s="173"/>
      <c r="V7" s="397">
        <f>+V14/$AO$14</f>
        <v>0.15230920406157877</v>
      </c>
      <c r="W7" s="182"/>
      <c r="X7" s="173"/>
      <c r="Y7" s="397">
        <f>+Y14/$AO$14</f>
        <v>0.15230920406157877</v>
      </c>
      <c r="Z7" s="182"/>
      <c r="AA7" s="173"/>
      <c r="AB7" s="397">
        <f>+AB14/$AO$14</f>
        <v>8.8437602358336059E-2</v>
      </c>
      <c r="AC7" s="182"/>
      <c r="AD7" s="173"/>
      <c r="AE7" s="397">
        <f>+AE14/$AO$14</f>
        <v>7.1077628562070075E-2</v>
      </c>
      <c r="AF7" s="182"/>
      <c r="AG7" s="173"/>
      <c r="AH7" s="397">
        <f>+AH14/$AO$14</f>
        <v>4.9132001310186697E-2</v>
      </c>
      <c r="AI7" s="182"/>
      <c r="AJ7" s="173"/>
      <c r="AK7" s="397">
        <f>+AK14/$AO$14</f>
        <v>6.0923681624631507E-2</v>
      </c>
      <c r="AL7" s="182"/>
      <c r="AM7" s="173"/>
      <c r="AN7" s="173"/>
      <c r="AO7" s="397">
        <f>+AO14/$AO$14</f>
        <v>1</v>
      </c>
      <c r="AP7" s="398" t="s">
        <v>137</v>
      </c>
      <c r="AQ7" s="173"/>
      <c r="AR7" s="173"/>
      <c r="AS7" s="173"/>
      <c r="AT7" s="173"/>
      <c r="AU7" s="173"/>
      <c r="AV7" s="173"/>
    </row>
    <row r="8" spans="2:48" x14ac:dyDescent="0.15">
      <c r="B8" s="399" t="s">
        <v>202</v>
      </c>
      <c r="D8" s="400" t="str">
        <f>'État des Résultats'!E8</f>
        <v>Pér.01</v>
      </c>
      <c r="E8" s="188"/>
      <c r="F8" s="189"/>
      <c r="G8" s="400" t="str">
        <f>'État des Résultats'!H8</f>
        <v>Pér.02</v>
      </c>
      <c r="H8" s="401"/>
      <c r="I8" s="189"/>
      <c r="J8" s="400" t="str">
        <f>'État des Résultats'!K8</f>
        <v>Pér.03</v>
      </c>
      <c r="K8" s="401"/>
      <c r="L8" s="189"/>
      <c r="M8" s="400" t="str">
        <f>'État des Résultats'!N8</f>
        <v>Pér.04</v>
      </c>
      <c r="N8" s="401"/>
      <c r="O8" s="191"/>
      <c r="P8" s="400" t="str">
        <f>'État des Résultats'!Q8</f>
        <v>Pér.05</v>
      </c>
      <c r="Q8" s="401"/>
      <c r="R8" s="189"/>
      <c r="S8" s="400" t="str">
        <f>'État des Résultats'!T8</f>
        <v>Pér.06</v>
      </c>
      <c r="T8" s="401"/>
      <c r="U8" s="189"/>
      <c r="V8" s="400" t="str">
        <f>'État des Résultats'!W8</f>
        <v>Pér.07</v>
      </c>
      <c r="W8" s="401"/>
      <c r="X8" s="189"/>
      <c r="Y8" s="400" t="str">
        <f>'État des Résultats'!Z8</f>
        <v>Pér.08</v>
      </c>
      <c r="Z8" s="401"/>
      <c r="AA8" s="189"/>
      <c r="AB8" s="400" t="str">
        <f>'État des Résultats'!AC8</f>
        <v>Pér.09</v>
      </c>
      <c r="AC8" s="401"/>
      <c r="AD8" s="189"/>
      <c r="AE8" s="400" t="str">
        <f>'État des Résultats'!AF8</f>
        <v>Pér.10</v>
      </c>
      <c r="AF8" s="401"/>
      <c r="AG8" s="189"/>
      <c r="AH8" s="400" t="str">
        <f>'État des Résultats'!AI8</f>
        <v>Pér.11</v>
      </c>
      <c r="AI8" s="401"/>
      <c r="AJ8" s="189"/>
      <c r="AK8" s="400" t="str">
        <f>'État des Résultats'!AL8</f>
        <v>Pér.12</v>
      </c>
      <c r="AL8" s="401"/>
      <c r="AM8" s="189"/>
      <c r="AN8" s="402"/>
      <c r="AO8" s="400" t="str">
        <f>'État des Résultats'!AP8</f>
        <v>Total</v>
      </c>
      <c r="AP8" s="403"/>
    </row>
    <row r="9" spans="2:48" ht="14" thickBot="1" x14ac:dyDescent="0.2">
      <c r="B9" s="404">
        <f>+AO14/B7</f>
        <v>457.95000000000005</v>
      </c>
      <c r="D9" s="435" t="str">
        <f>'État des Résultats'!E9</f>
        <v>Janvier 2021</v>
      </c>
      <c r="E9" s="436" t="str">
        <f>'État des Résultats'!F8</f>
        <v>(%)</v>
      </c>
      <c r="F9" s="310"/>
      <c r="G9" s="435" t="str">
        <f>'État des Résultats'!H9</f>
        <v>Février 2021</v>
      </c>
      <c r="H9" s="438" t="str">
        <f>'État des Résultats'!I8</f>
        <v>(%)</v>
      </c>
      <c r="I9" s="311"/>
      <c r="J9" s="435" t="str">
        <f>'État des Résultats'!K9</f>
        <v>Mars 2021</v>
      </c>
      <c r="K9" s="438" t="str">
        <f>'État des Résultats'!L8</f>
        <v>(%)</v>
      </c>
      <c r="L9" s="310"/>
      <c r="M9" s="435" t="str">
        <f>'État des Résultats'!N9</f>
        <v>Avril 2021</v>
      </c>
      <c r="N9" s="438" t="str">
        <f>'État des Résultats'!O8</f>
        <v>(%)</v>
      </c>
      <c r="O9" s="312"/>
      <c r="P9" s="435" t="str">
        <f>'État des Résultats'!Q9</f>
        <v>Mai 2021</v>
      </c>
      <c r="Q9" s="438" t="str">
        <f>'État des Résultats'!R8</f>
        <v>(%)</v>
      </c>
      <c r="R9" s="310"/>
      <c r="S9" s="435" t="str">
        <f>'État des Résultats'!T9</f>
        <v>Juin 2021</v>
      </c>
      <c r="T9" s="438" t="str">
        <f>'État des Résultats'!U8</f>
        <v>(%)</v>
      </c>
      <c r="U9" s="310"/>
      <c r="V9" s="435" t="str">
        <f>'État des Résultats'!W9</f>
        <v>Juillet 2021</v>
      </c>
      <c r="W9" s="438" t="str">
        <f>'État des Résultats'!X8</f>
        <v>(%)</v>
      </c>
      <c r="X9" s="310"/>
      <c r="Y9" s="435" t="str">
        <f>'État des Résultats'!Z9</f>
        <v>Août 2021</v>
      </c>
      <c r="Z9" s="438" t="str">
        <f>'État des Résultats'!AA8</f>
        <v>(%)</v>
      </c>
      <c r="AA9" s="310"/>
      <c r="AB9" s="435" t="str">
        <f>'État des Résultats'!AC9</f>
        <v>Septembre 2021</v>
      </c>
      <c r="AC9" s="438" t="str">
        <f>'État des Résultats'!AD8</f>
        <v>(%)</v>
      </c>
      <c r="AD9" s="310"/>
      <c r="AE9" s="435" t="str">
        <f>'État des Résultats'!AF9</f>
        <v>Octobre 2021</v>
      </c>
      <c r="AF9" s="438" t="str">
        <f>'État des Résultats'!AG8</f>
        <v>(%)</v>
      </c>
      <c r="AG9" s="310"/>
      <c r="AH9" s="435" t="str">
        <f>'État des Résultats'!AI9</f>
        <v>Novembre 2021</v>
      </c>
      <c r="AI9" s="438" t="str">
        <f>'État des Résultats'!AJ8</f>
        <v>(%)</v>
      </c>
      <c r="AJ9" s="310"/>
      <c r="AK9" s="435" t="str">
        <f>'État des Résultats'!AL9</f>
        <v>Décembre 2021</v>
      </c>
      <c r="AL9" s="438" t="str">
        <f>'État des Résultats'!AM8</f>
        <v>(%)</v>
      </c>
      <c r="AM9" s="310"/>
      <c r="AN9" s="310"/>
      <c r="AO9" s="435" t="str">
        <f>'État des Résultats'!AP9</f>
        <v>Année</v>
      </c>
      <c r="AP9" s="438" t="str">
        <f>'État des Résultats'!AQ8</f>
        <v>(%)</v>
      </c>
      <c r="AQ9" s="437"/>
      <c r="AR9" s="437"/>
      <c r="AS9" s="437"/>
      <c r="AT9" s="437"/>
      <c r="AU9" s="437"/>
      <c r="AV9" s="437"/>
    </row>
    <row r="10" spans="2:48" ht="20" customHeight="1" x14ac:dyDescent="0.15">
      <c r="B10" s="405" t="str">
        <f>'État des Résultats'!C16</f>
        <v>Coût des produits vendus</v>
      </c>
      <c r="D10" s="406"/>
      <c r="E10" s="407"/>
      <c r="G10" s="406"/>
      <c r="H10" s="407"/>
      <c r="J10" s="406"/>
      <c r="K10" s="407"/>
      <c r="M10" s="406"/>
      <c r="N10" s="407"/>
      <c r="O10" s="204"/>
      <c r="P10" s="406"/>
      <c r="Q10" s="407"/>
      <c r="S10" s="406"/>
      <c r="T10" s="407"/>
      <c r="V10" s="406"/>
      <c r="W10" s="407"/>
      <c r="Y10" s="406"/>
      <c r="Z10" s="407"/>
      <c r="AB10" s="406"/>
      <c r="AC10" s="407"/>
      <c r="AE10" s="406"/>
      <c r="AF10" s="407"/>
      <c r="AH10" s="406"/>
      <c r="AI10" s="407"/>
      <c r="AK10" s="406"/>
      <c r="AL10" s="407"/>
      <c r="AO10" s="408"/>
      <c r="AP10" s="409"/>
    </row>
    <row r="11" spans="2:48" x14ac:dyDescent="0.15">
      <c r="B11" s="212" t="str">
        <f>'État des Résultats'!C11</f>
        <v xml:space="preserve"> Nourriture</v>
      </c>
      <c r="D11" s="410">
        <f>E11*'État des Résultats'!E11</f>
        <v>10.85</v>
      </c>
      <c r="E11" s="411">
        <v>0.01</v>
      </c>
      <c r="F11" s="392"/>
      <c r="G11" s="410">
        <f>H11*'État des Résultats'!H11</f>
        <v>8.4</v>
      </c>
      <c r="H11" s="203">
        <f>+E11</f>
        <v>0.01</v>
      </c>
      <c r="J11" s="410">
        <f>K11*'État des Résultats'!K11</f>
        <v>10.85</v>
      </c>
      <c r="K11" s="203">
        <f t="shared" ref="K11:K13" si="0">H11</f>
        <v>0.01</v>
      </c>
      <c r="M11" s="410">
        <f>N11*'État des Résultats'!N11</f>
        <v>10.5</v>
      </c>
      <c r="N11" s="203">
        <f t="shared" ref="N11:N13" si="1">K11</f>
        <v>0.01</v>
      </c>
      <c r="O11" s="204"/>
      <c r="P11" s="410">
        <f>Q11*'État des Résultats'!Q11</f>
        <v>12.4</v>
      </c>
      <c r="Q11" s="203">
        <f t="shared" ref="Q11:Q13" si="2">N11</f>
        <v>0.01</v>
      </c>
      <c r="S11" s="410">
        <f>T11*'État des Résultats'!T11</f>
        <v>12</v>
      </c>
      <c r="T11" s="203">
        <f t="shared" ref="T11:T13" si="3">Q11</f>
        <v>0.01</v>
      </c>
      <c r="V11" s="410">
        <f>W11*'État des Résultats'!W11</f>
        <v>23.25</v>
      </c>
      <c r="W11" s="203">
        <f t="shared" ref="W11:W13" si="4">T11</f>
        <v>0.01</v>
      </c>
      <c r="Y11" s="410">
        <f>Z11*'État des Résultats'!Z11</f>
        <v>23.25</v>
      </c>
      <c r="Z11" s="203">
        <f t="shared" ref="Z11:Z13" si="5">W11</f>
        <v>0.01</v>
      </c>
      <c r="AB11" s="410">
        <f>AC11*'État des Résultats'!AC11</f>
        <v>13.5</v>
      </c>
      <c r="AC11" s="203">
        <f t="shared" ref="AC11:AC13" si="6">Z11</f>
        <v>0.01</v>
      </c>
      <c r="AE11" s="410">
        <f>AF11*'État des Résultats'!AF11</f>
        <v>10.85</v>
      </c>
      <c r="AF11" s="203">
        <f t="shared" ref="AF11:AF13" si="7">AC11</f>
        <v>0.01</v>
      </c>
      <c r="AH11" s="410">
        <f>AI11*'État des Résultats'!AI11</f>
        <v>7.5</v>
      </c>
      <c r="AI11" s="203">
        <f t="shared" ref="AI11:AI13" si="8">AF11</f>
        <v>0.01</v>
      </c>
      <c r="AK11" s="410">
        <f>AL11*'État des Résultats'!AL11</f>
        <v>9.3000000000000007</v>
      </c>
      <c r="AL11" s="203">
        <f t="shared" ref="AL11:AL13" si="9">AI11</f>
        <v>0.01</v>
      </c>
      <c r="AO11" s="412">
        <f t="shared" ref="AO11:AO13" si="10">+$AK11+$AH11+$AE11+$AB11+$Y11+$V11+$S11+$P11+$M11+$J11+$G11+$D11</f>
        <v>152.65</v>
      </c>
      <c r="AP11" s="206">
        <f>+AO11/'État des Résultats'!AP11</f>
        <v>0.01</v>
      </c>
    </row>
    <row r="12" spans="2:48" x14ac:dyDescent="0.15">
      <c r="B12" s="212" t="str">
        <f>'État des Résultats'!C12</f>
        <v xml:space="preserve"> Boisson</v>
      </c>
      <c r="D12" s="410">
        <f>+E12*'État des Résultats'!E12</f>
        <v>10.85</v>
      </c>
      <c r="E12" s="411">
        <v>0.01</v>
      </c>
      <c r="G12" s="410">
        <f>+H12*'État des Résultats'!H12</f>
        <v>8.4</v>
      </c>
      <c r="H12" s="203">
        <f t="shared" ref="H12:H13" si="11">E12</f>
        <v>0.01</v>
      </c>
      <c r="J12" s="410">
        <f>+K12*'État des Résultats'!K12</f>
        <v>10.85</v>
      </c>
      <c r="K12" s="203">
        <f t="shared" si="0"/>
        <v>0.01</v>
      </c>
      <c r="M12" s="410">
        <f>+N12*'État des Résultats'!N12</f>
        <v>10.5</v>
      </c>
      <c r="N12" s="203">
        <f t="shared" si="1"/>
        <v>0.01</v>
      </c>
      <c r="O12" s="204"/>
      <c r="P12" s="410">
        <f>+Q12*'État des Résultats'!Q12</f>
        <v>12.4</v>
      </c>
      <c r="Q12" s="203">
        <f t="shared" si="2"/>
        <v>0.01</v>
      </c>
      <c r="S12" s="410">
        <f>+T12*'État des Résultats'!T12</f>
        <v>12</v>
      </c>
      <c r="T12" s="203">
        <f t="shared" si="3"/>
        <v>0.01</v>
      </c>
      <c r="V12" s="410">
        <f>+W12*'État des Résultats'!W12</f>
        <v>23.25</v>
      </c>
      <c r="W12" s="203">
        <f t="shared" si="4"/>
        <v>0.01</v>
      </c>
      <c r="Y12" s="410">
        <f>+Z12*'État des Résultats'!Z12</f>
        <v>23.25</v>
      </c>
      <c r="Z12" s="203">
        <f t="shared" si="5"/>
        <v>0.01</v>
      </c>
      <c r="AB12" s="410">
        <f>+AC12*'État des Résultats'!AC12</f>
        <v>13.5</v>
      </c>
      <c r="AC12" s="203">
        <f t="shared" si="6"/>
        <v>0.01</v>
      </c>
      <c r="AE12" s="410">
        <f>+AF12*'État des Résultats'!AF12</f>
        <v>10.85</v>
      </c>
      <c r="AF12" s="203">
        <f t="shared" si="7"/>
        <v>0.01</v>
      </c>
      <c r="AH12" s="410">
        <f>+AI12*'État des Résultats'!AI12</f>
        <v>7.5</v>
      </c>
      <c r="AI12" s="203">
        <f t="shared" si="8"/>
        <v>0.01</v>
      </c>
      <c r="AK12" s="410">
        <f>+AL12*'État des Résultats'!AL12</f>
        <v>9.3000000000000007</v>
      </c>
      <c r="AL12" s="203">
        <f t="shared" si="9"/>
        <v>0.01</v>
      </c>
      <c r="AO12" s="412">
        <f t="shared" si="10"/>
        <v>152.65</v>
      </c>
      <c r="AP12" s="206">
        <f>+AO12/'État des Résultats'!AP12</f>
        <v>0.01</v>
      </c>
    </row>
    <row r="13" spans="2:48" x14ac:dyDescent="0.15">
      <c r="B13" s="212" t="str">
        <f>'État des Résultats'!C13</f>
        <v xml:space="preserve"> Autres revenus</v>
      </c>
      <c r="D13" s="410">
        <f>+E13*'État des Résultats'!E13</f>
        <v>10.85</v>
      </c>
      <c r="E13" s="411">
        <v>0.01</v>
      </c>
      <c r="G13" s="410">
        <f>+H13*'État des Résultats'!H13</f>
        <v>8.4</v>
      </c>
      <c r="H13" s="203">
        <f t="shared" si="11"/>
        <v>0.01</v>
      </c>
      <c r="J13" s="410">
        <f>+K13*'État des Résultats'!K13</f>
        <v>10.85</v>
      </c>
      <c r="K13" s="203">
        <f t="shared" si="0"/>
        <v>0.01</v>
      </c>
      <c r="M13" s="410">
        <f>+N13*'État des Résultats'!N13</f>
        <v>10.5</v>
      </c>
      <c r="N13" s="203">
        <f t="shared" si="1"/>
        <v>0.01</v>
      </c>
      <c r="O13" s="204"/>
      <c r="P13" s="410">
        <f>+Q13*'État des Résultats'!Q13</f>
        <v>12.4</v>
      </c>
      <c r="Q13" s="203">
        <f t="shared" si="2"/>
        <v>0.01</v>
      </c>
      <c r="S13" s="410">
        <f>+T13*'État des Résultats'!T13</f>
        <v>12</v>
      </c>
      <c r="T13" s="203">
        <f t="shared" si="3"/>
        <v>0.01</v>
      </c>
      <c r="V13" s="410">
        <f>+W13*'État des Résultats'!W13</f>
        <v>23.25</v>
      </c>
      <c r="W13" s="203">
        <f t="shared" si="4"/>
        <v>0.01</v>
      </c>
      <c r="Y13" s="410">
        <f>+Z13*'État des Résultats'!Z13</f>
        <v>23.25</v>
      </c>
      <c r="Z13" s="203">
        <f t="shared" si="5"/>
        <v>0.01</v>
      </c>
      <c r="AB13" s="410">
        <f>+AC13*'État des Résultats'!AC13</f>
        <v>13.5</v>
      </c>
      <c r="AC13" s="203">
        <f t="shared" si="6"/>
        <v>0.01</v>
      </c>
      <c r="AE13" s="410">
        <f>+AF13*'État des Résultats'!AF13</f>
        <v>10.85</v>
      </c>
      <c r="AF13" s="203">
        <f t="shared" si="7"/>
        <v>0.01</v>
      </c>
      <c r="AH13" s="410">
        <f>+AI13*'État des Résultats'!AI13</f>
        <v>7.5</v>
      </c>
      <c r="AI13" s="203">
        <f t="shared" si="8"/>
        <v>0.01</v>
      </c>
      <c r="AK13" s="410">
        <f>+AL13*'État des Résultats'!AL13</f>
        <v>9.3000000000000007</v>
      </c>
      <c r="AL13" s="203">
        <f t="shared" si="9"/>
        <v>0.01</v>
      </c>
      <c r="AO13" s="412">
        <f t="shared" si="10"/>
        <v>152.65</v>
      </c>
      <c r="AP13" s="206">
        <f>+AO13/'État des Résultats'!AP13</f>
        <v>0.01</v>
      </c>
    </row>
    <row r="14" spans="2:48" ht="20" customHeight="1" thickBot="1" x14ac:dyDescent="0.25">
      <c r="B14" s="413" t="s">
        <v>149</v>
      </c>
      <c r="C14" s="414"/>
      <c r="D14" s="415">
        <f>+SUM(D11:D13)</f>
        <v>32.549999999999997</v>
      </c>
      <c r="E14" s="416">
        <f>+D14/'État des Résultats'!E14</f>
        <v>9.9999999999999985E-3</v>
      </c>
      <c r="F14" s="417"/>
      <c r="G14" s="415">
        <f>+SUM(G11:G13)</f>
        <v>25.200000000000003</v>
      </c>
      <c r="H14" s="416">
        <f>+G14/'État des Résultats'!H14</f>
        <v>1.0000000000000002E-2</v>
      </c>
      <c r="I14" s="418"/>
      <c r="J14" s="415">
        <f>+SUM(J11:J13)</f>
        <v>32.549999999999997</v>
      </c>
      <c r="K14" s="416">
        <f>+J14/'État des Résultats'!K14</f>
        <v>9.9999999999999985E-3</v>
      </c>
      <c r="L14" s="418"/>
      <c r="M14" s="415">
        <f>+SUM(M11:M13)</f>
        <v>31.5</v>
      </c>
      <c r="N14" s="416">
        <f>+M14/'État des Résultats'!N14</f>
        <v>0.01</v>
      </c>
      <c r="O14" s="417"/>
      <c r="P14" s="415">
        <f>+SUM(P11:P13)</f>
        <v>37.200000000000003</v>
      </c>
      <c r="Q14" s="416">
        <f>+P14/'État des Résultats'!Q14</f>
        <v>0.01</v>
      </c>
      <c r="R14" s="418"/>
      <c r="S14" s="415">
        <f>+SUM(S11:S13)</f>
        <v>36</v>
      </c>
      <c r="T14" s="416">
        <f>+S14/'État des Résultats'!T14</f>
        <v>0.01</v>
      </c>
      <c r="U14" s="418"/>
      <c r="V14" s="415">
        <f>+SUM(V11:V13)</f>
        <v>69.75</v>
      </c>
      <c r="W14" s="416">
        <f>+V14/'État des Résultats'!W14</f>
        <v>0.01</v>
      </c>
      <c r="X14" s="418"/>
      <c r="Y14" s="415">
        <f>+SUM(Y11:Y13)</f>
        <v>69.75</v>
      </c>
      <c r="Z14" s="416">
        <f>+Y14/'État des Résultats'!Z14</f>
        <v>0.01</v>
      </c>
      <c r="AA14" s="418"/>
      <c r="AB14" s="415">
        <f>+SUM(AB11:AB13)</f>
        <v>40.5</v>
      </c>
      <c r="AC14" s="416">
        <f>+AB14/'État des Résultats'!AC14</f>
        <v>0.01</v>
      </c>
      <c r="AD14" s="418"/>
      <c r="AE14" s="415">
        <f>+SUM(AE11:AE13)</f>
        <v>32.549999999999997</v>
      </c>
      <c r="AF14" s="416">
        <f>+AE14/'État des Résultats'!AF14</f>
        <v>9.9999999999999985E-3</v>
      </c>
      <c r="AG14" s="418"/>
      <c r="AH14" s="415">
        <f>+SUM(AH11:AH13)</f>
        <v>22.5</v>
      </c>
      <c r="AI14" s="416">
        <f>+AH14/'État des Résultats'!AI14</f>
        <v>0.01</v>
      </c>
      <c r="AJ14" s="418"/>
      <c r="AK14" s="415">
        <f>+SUM(AK11:AK13)</f>
        <v>27.900000000000002</v>
      </c>
      <c r="AL14" s="416">
        <f>+AK14/'État des Résultats'!AL14</f>
        <v>0.01</v>
      </c>
      <c r="AM14" s="418"/>
      <c r="AN14" s="418"/>
      <c r="AO14" s="419">
        <f>SUM(AO11:AO13)</f>
        <v>457.95000000000005</v>
      </c>
      <c r="AP14" s="420">
        <f>+AO14/'État des Résultats'!AP14</f>
        <v>0.01</v>
      </c>
      <c r="AQ14" s="414"/>
      <c r="AR14" s="223"/>
      <c r="AS14" s="223"/>
      <c r="AT14" s="223"/>
      <c r="AU14" s="223"/>
      <c r="AV14" s="223"/>
    </row>
    <row r="15" spans="2:48" x14ac:dyDescent="0.15">
      <c r="B15" s="232"/>
      <c r="D15" s="421"/>
      <c r="E15" s="203"/>
      <c r="G15" s="421"/>
      <c r="H15" s="203"/>
      <c r="J15" s="421"/>
      <c r="K15" s="203"/>
      <c r="M15" s="421"/>
      <c r="N15" s="203"/>
      <c r="O15" s="204"/>
      <c r="P15" s="421"/>
      <c r="Q15" s="203"/>
      <c r="S15" s="421"/>
      <c r="T15" s="203"/>
      <c r="V15" s="421"/>
      <c r="W15" s="203"/>
      <c r="Y15" s="421"/>
      <c r="Z15" s="203"/>
      <c r="AB15" s="421"/>
      <c r="AC15" s="203"/>
      <c r="AE15" s="421"/>
      <c r="AF15" s="203"/>
      <c r="AH15" s="421"/>
      <c r="AI15" s="203"/>
      <c r="AK15" s="421"/>
      <c r="AL15" s="203"/>
      <c r="AO15" s="412"/>
      <c r="AP15" s="206"/>
    </row>
    <row r="16" spans="2:48" ht="15" customHeight="1" x14ac:dyDescent="0.15">
      <c r="B16" s="257" t="str">
        <f>B10</f>
        <v>Coût des produits vendus</v>
      </c>
      <c r="C16" s="278"/>
      <c r="D16" s="422">
        <f>D14</f>
        <v>32.549999999999997</v>
      </c>
      <c r="E16" s="423">
        <f>E14</f>
        <v>9.9999999999999985E-3</v>
      </c>
      <c r="F16" s="278"/>
      <c r="G16" s="422">
        <f>G14</f>
        <v>25.200000000000003</v>
      </c>
      <c r="H16" s="423">
        <f>H14</f>
        <v>1.0000000000000002E-2</v>
      </c>
      <c r="I16" s="278"/>
      <c r="J16" s="422">
        <f>J14</f>
        <v>32.549999999999997</v>
      </c>
      <c r="K16" s="423">
        <f>K14</f>
        <v>9.9999999999999985E-3</v>
      </c>
      <c r="L16" s="278"/>
      <c r="M16" s="422">
        <f>M14</f>
        <v>31.5</v>
      </c>
      <c r="N16" s="423">
        <f>N14</f>
        <v>0.01</v>
      </c>
      <c r="O16" s="283"/>
      <c r="P16" s="422">
        <f>P14</f>
        <v>37.200000000000003</v>
      </c>
      <c r="Q16" s="423">
        <f>Q14</f>
        <v>0.01</v>
      </c>
      <c r="R16" s="278"/>
      <c r="S16" s="422">
        <f>S14</f>
        <v>36</v>
      </c>
      <c r="T16" s="423">
        <f>T14</f>
        <v>0.01</v>
      </c>
      <c r="U16" s="278"/>
      <c r="V16" s="422">
        <f>V14</f>
        <v>69.75</v>
      </c>
      <c r="W16" s="423">
        <f>W14</f>
        <v>0.01</v>
      </c>
      <c r="X16" s="278"/>
      <c r="Y16" s="422">
        <f>Y14</f>
        <v>69.75</v>
      </c>
      <c r="Z16" s="423">
        <f>Z14</f>
        <v>0.01</v>
      </c>
      <c r="AA16" s="278"/>
      <c r="AB16" s="422">
        <f>AB14</f>
        <v>40.5</v>
      </c>
      <c r="AC16" s="423">
        <f>AC14</f>
        <v>0.01</v>
      </c>
      <c r="AD16" s="278"/>
      <c r="AE16" s="422">
        <f>AE14</f>
        <v>32.549999999999997</v>
      </c>
      <c r="AF16" s="423">
        <f>AF14</f>
        <v>9.9999999999999985E-3</v>
      </c>
      <c r="AG16" s="278"/>
      <c r="AH16" s="422">
        <f>AH14</f>
        <v>22.5</v>
      </c>
      <c r="AI16" s="423">
        <f>AI14</f>
        <v>0.01</v>
      </c>
      <c r="AJ16" s="278"/>
      <c r="AK16" s="422">
        <f>AK14</f>
        <v>27.900000000000002</v>
      </c>
      <c r="AL16" s="423">
        <f>AL14</f>
        <v>0.01</v>
      </c>
      <c r="AM16" s="278"/>
      <c r="AN16" s="278"/>
      <c r="AO16" s="424">
        <f>+$AK16+$AH16+$AE16+$AB16+$Y16+$V16+$S16+$P16+$M16+$J16+$G16+$D16</f>
        <v>457.95</v>
      </c>
      <c r="AP16" s="243">
        <f>+AO16/'État des Résultats'!AP14</f>
        <v>0.01</v>
      </c>
    </row>
    <row r="17" spans="2:45" x14ac:dyDescent="0.15">
      <c r="B17" s="212"/>
      <c r="D17" s="421"/>
      <c r="E17" s="203"/>
      <c r="G17" s="421"/>
      <c r="H17" s="203"/>
      <c r="J17" s="421"/>
      <c r="K17" s="203"/>
      <c r="M17" s="421"/>
      <c r="N17" s="203"/>
      <c r="O17" s="204"/>
      <c r="P17" s="421"/>
      <c r="Q17" s="203"/>
      <c r="S17" s="421"/>
      <c r="T17" s="203"/>
      <c r="V17" s="421"/>
      <c r="W17" s="203"/>
      <c r="Y17" s="421"/>
      <c r="Z17" s="203"/>
      <c r="AB17" s="421"/>
      <c r="AC17" s="203"/>
      <c r="AE17" s="421"/>
      <c r="AF17" s="203"/>
      <c r="AH17" s="421"/>
      <c r="AI17" s="203"/>
      <c r="AK17" s="421"/>
      <c r="AL17" s="203"/>
      <c r="AO17" s="424"/>
      <c r="AP17" s="206"/>
    </row>
    <row r="18" spans="2:45" ht="15" customHeight="1" x14ac:dyDescent="0.15">
      <c r="B18" s="246" t="s">
        <v>200</v>
      </c>
      <c r="D18" s="421">
        <f>+SUM(D11:D12)</f>
        <v>21.7</v>
      </c>
      <c r="E18" s="203">
        <f>+D18/('État des Résultats'!E11+'État des Résultats'!E12)</f>
        <v>0.01</v>
      </c>
      <c r="G18" s="421">
        <f>SUM(G11:G12)</f>
        <v>16.8</v>
      </c>
      <c r="H18" s="203">
        <f>+G18/('État des Résultats'!H11+'État des Résultats'!H12)</f>
        <v>0.01</v>
      </c>
      <c r="J18" s="421">
        <f>SUM(J11:J12)</f>
        <v>21.7</v>
      </c>
      <c r="K18" s="203">
        <f>+J18/('État des Résultats'!K11+'État des Résultats'!K12)</f>
        <v>0.01</v>
      </c>
      <c r="M18" s="421">
        <f>SUM(M11:M12)</f>
        <v>21</v>
      </c>
      <c r="N18" s="203">
        <f>+M18/('État des Résultats'!N11+'État des Résultats'!N12)</f>
        <v>0.01</v>
      </c>
      <c r="O18" s="204"/>
      <c r="P18" s="421">
        <f>SUM(P11:P12)</f>
        <v>24.8</v>
      </c>
      <c r="Q18" s="203">
        <f>+P18/('État des Résultats'!Q11+'État des Résultats'!Q12)</f>
        <v>0.01</v>
      </c>
      <c r="S18" s="421">
        <f>SUM(S11:S12)</f>
        <v>24</v>
      </c>
      <c r="T18" s="203">
        <f>+S18/('État des Résultats'!T11+'État des Résultats'!T12)</f>
        <v>0.01</v>
      </c>
      <c r="V18" s="421">
        <f>SUM(V11:V12)</f>
        <v>46.5</v>
      </c>
      <c r="W18" s="203">
        <f>+V18/('État des Résultats'!W11+'État des Résultats'!W12)</f>
        <v>0.01</v>
      </c>
      <c r="Y18" s="421">
        <f>SUM(Y11:Y12)</f>
        <v>46.5</v>
      </c>
      <c r="Z18" s="203">
        <f>+Y18/('État des Résultats'!Z11+'État des Résultats'!Z12)</f>
        <v>0.01</v>
      </c>
      <c r="AB18" s="421">
        <f>SUM(AB11:AB12)</f>
        <v>27</v>
      </c>
      <c r="AC18" s="203">
        <f>+AB18/('État des Résultats'!AC11+'État des Résultats'!AC12)</f>
        <v>0.01</v>
      </c>
      <c r="AE18" s="421">
        <f>SUM(AE11:AE12)</f>
        <v>21.7</v>
      </c>
      <c r="AF18" s="203">
        <f>+AE18/('État des Résultats'!AF11+'État des Résultats'!AF12)</f>
        <v>0.01</v>
      </c>
      <c r="AH18" s="421">
        <f>SUM(AH11:AH12)</f>
        <v>15</v>
      </c>
      <c r="AI18" s="203">
        <f>+AH18/('État des Résultats'!AI11+'État des Résultats'!AI12)</f>
        <v>0.01</v>
      </c>
      <c r="AK18" s="421">
        <f>SUM(AK11:AK12)</f>
        <v>18.600000000000001</v>
      </c>
      <c r="AL18" s="203">
        <f>+AK18/('État des Résultats'!AL11+'État des Résultats'!AL12)</f>
        <v>0.01</v>
      </c>
      <c r="AO18" s="424">
        <f>+$AK18+$AH18+$AE18+$AB18+$Y18+$V18+$S18+$P18+$M18+$J18+$G18+$D18</f>
        <v>305.3</v>
      </c>
      <c r="AP18" s="206">
        <f>+AO18/('État des Résultats'!AP11+'État des Résultats'!AP12)</f>
        <v>0.01</v>
      </c>
    </row>
    <row r="19" spans="2:45" ht="15" customHeight="1" x14ac:dyDescent="0.15">
      <c r="B19" s="212" t="s">
        <v>180</v>
      </c>
      <c r="D19" s="421">
        <f>+D11</f>
        <v>10.85</v>
      </c>
      <c r="E19" s="203">
        <f>+D19/'État des Résultats'!E11</f>
        <v>0.01</v>
      </c>
      <c r="G19" s="421">
        <f>+G11</f>
        <v>8.4</v>
      </c>
      <c r="H19" s="203">
        <f>+G19/'État des Résultats'!H11</f>
        <v>0.01</v>
      </c>
      <c r="J19" s="421">
        <f>+J11</f>
        <v>10.85</v>
      </c>
      <c r="K19" s="203">
        <f>+J19/'État des Résultats'!K11</f>
        <v>0.01</v>
      </c>
      <c r="M19" s="421">
        <f>+M11</f>
        <v>10.5</v>
      </c>
      <c r="N19" s="203">
        <f>+M19/'État des Résultats'!N11</f>
        <v>0.01</v>
      </c>
      <c r="O19" s="204"/>
      <c r="P19" s="421">
        <f>+P11</f>
        <v>12.4</v>
      </c>
      <c r="Q19" s="203">
        <f>+P19/'État des Résultats'!Q11</f>
        <v>0.01</v>
      </c>
      <c r="S19" s="421">
        <f>+S11</f>
        <v>12</v>
      </c>
      <c r="T19" s="203">
        <f>+S19/'État des Résultats'!T11</f>
        <v>0.01</v>
      </c>
      <c r="V19" s="421">
        <f>+V11</f>
        <v>23.25</v>
      </c>
      <c r="W19" s="203">
        <f>+V19/'État des Résultats'!W11</f>
        <v>0.01</v>
      </c>
      <c r="Y19" s="421">
        <f>+Y11</f>
        <v>23.25</v>
      </c>
      <c r="Z19" s="203">
        <f>+Y19/'État des Résultats'!Z11</f>
        <v>0.01</v>
      </c>
      <c r="AB19" s="421">
        <f>+AB11</f>
        <v>13.5</v>
      </c>
      <c r="AC19" s="203">
        <f>+AB19/'État des Résultats'!AC11</f>
        <v>0.01</v>
      </c>
      <c r="AE19" s="421">
        <f>+AE11</f>
        <v>10.85</v>
      </c>
      <c r="AF19" s="203">
        <f>+AE19/'État des Résultats'!AF11</f>
        <v>0.01</v>
      </c>
      <c r="AH19" s="421">
        <f>+AH11</f>
        <v>7.5</v>
      </c>
      <c r="AI19" s="203">
        <f>+AH19/'État des Résultats'!AI11</f>
        <v>0.01</v>
      </c>
      <c r="AK19" s="421">
        <f>+AK11</f>
        <v>9.3000000000000007</v>
      </c>
      <c r="AL19" s="203">
        <f>+AK19/'État des Résultats'!AL11</f>
        <v>0.01</v>
      </c>
      <c r="AO19" s="412">
        <f>+AO11</f>
        <v>152.65</v>
      </c>
      <c r="AP19" s="206">
        <f>+AO19/'État des Résultats'!AP11</f>
        <v>0.01</v>
      </c>
    </row>
    <row r="20" spans="2:45" ht="15" customHeight="1" x14ac:dyDescent="0.15">
      <c r="B20" s="212" t="s">
        <v>181</v>
      </c>
      <c r="C20" s="221"/>
      <c r="D20" s="421">
        <f>+D12</f>
        <v>10.85</v>
      </c>
      <c r="E20" s="203">
        <f>D20/'État des Résultats'!E12</f>
        <v>0.01</v>
      </c>
      <c r="G20" s="421">
        <f>+G12</f>
        <v>8.4</v>
      </c>
      <c r="H20" s="203">
        <f>G20/'État des Résultats'!H12</f>
        <v>0.01</v>
      </c>
      <c r="J20" s="421">
        <f>+J12</f>
        <v>10.85</v>
      </c>
      <c r="K20" s="203">
        <f>J20/'État des Résultats'!K12</f>
        <v>0.01</v>
      </c>
      <c r="M20" s="421">
        <f>+M12</f>
        <v>10.5</v>
      </c>
      <c r="N20" s="203">
        <f>M20/'État des Résultats'!N12</f>
        <v>0.01</v>
      </c>
      <c r="O20" s="204"/>
      <c r="P20" s="421">
        <f>+P12</f>
        <v>12.4</v>
      </c>
      <c r="Q20" s="203">
        <f>P20/'État des Résultats'!Q12</f>
        <v>0.01</v>
      </c>
      <c r="R20" s="221"/>
      <c r="S20" s="421">
        <f>+S12</f>
        <v>12</v>
      </c>
      <c r="T20" s="203">
        <f>S20/'État des Résultats'!T12</f>
        <v>0.01</v>
      </c>
      <c r="V20" s="421">
        <f>+V12</f>
        <v>23.25</v>
      </c>
      <c r="W20" s="203">
        <f>V20/'État des Résultats'!W12</f>
        <v>0.01</v>
      </c>
      <c r="Y20" s="421">
        <f>+Y12</f>
        <v>23.25</v>
      </c>
      <c r="Z20" s="203">
        <f>Y20/'État des Résultats'!Z12</f>
        <v>0.01</v>
      </c>
      <c r="AB20" s="421">
        <f>+AB12</f>
        <v>13.5</v>
      </c>
      <c r="AC20" s="203">
        <f>AB20/'État des Résultats'!AC12</f>
        <v>0.01</v>
      </c>
      <c r="AE20" s="421">
        <f>+AE12</f>
        <v>10.85</v>
      </c>
      <c r="AF20" s="203">
        <f>AE20/'État des Résultats'!AF12</f>
        <v>0.01</v>
      </c>
      <c r="AH20" s="421">
        <f>+AH12</f>
        <v>7.5</v>
      </c>
      <c r="AI20" s="203">
        <f>AH20/'État des Résultats'!AI12</f>
        <v>0.01</v>
      </c>
      <c r="AK20" s="421">
        <f>+AK12</f>
        <v>9.3000000000000007</v>
      </c>
      <c r="AL20" s="203">
        <f>AK20/'État des Résultats'!AL12</f>
        <v>0.01</v>
      </c>
      <c r="AO20" s="412">
        <f>+AO12</f>
        <v>152.65</v>
      </c>
      <c r="AP20" s="206">
        <f>AO20/'État des Résultats'!AP12</f>
        <v>0.01</v>
      </c>
    </row>
    <row r="21" spans="2:45" ht="14" thickBot="1" x14ac:dyDescent="0.2">
      <c r="B21" s="220"/>
      <c r="D21" s="425"/>
      <c r="E21" s="253"/>
      <c r="F21" s="221"/>
      <c r="G21" s="425"/>
      <c r="H21" s="253"/>
      <c r="I21" s="221"/>
      <c r="J21" s="425"/>
      <c r="K21" s="253"/>
      <c r="L21" s="221"/>
      <c r="M21" s="425"/>
      <c r="N21" s="253"/>
      <c r="O21" s="221"/>
      <c r="P21" s="425"/>
      <c r="Q21" s="253"/>
      <c r="R21" s="221"/>
      <c r="S21" s="425"/>
      <c r="T21" s="253"/>
      <c r="V21" s="425"/>
      <c r="W21" s="253"/>
      <c r="Y21" s="425"/>
      <c r="Z21" s="253"/>
      <c r="AB21" s="425"/>
      <c r="AC21" s="253"/>
      <c r="AE21" s="425"/>
      <c r="AF21" s="253"/>
      <c r="AH21" s="425"/>
      <c r="AI21" s="253"/>
      <c r="AK21" s="425"/>
      <c r="AL21" s="253"/>
      <c r="AO21" s="412"/>
      <c r="AP21" s="254"/>
    </row>
    <row r="22" spans="2:45" ht="20" customHeight="1" x14ac:dyDescent="0.15">
      <c r="B22" s="426" t="s">
        <v>201</v>
      </c>
      <c r="C22" s="427"/>
      <c r="D22" s="428">
        <f>('État des Résultats'!E14-'Coût marchandises vendues'!D14)</f>
        <v>3222.45</v>
      </c>
      <c r="E22" s="429">
        <f>+D22/'État des Résultats'!E14</f>
        <v>0.99</v>
      </c>
      <c r="F22" s="427"/>
      <c r="G22" s="428">
        <f>('État des Résultats'!H14-'Coût marchandises vendues'!G14)</f>
        <v>2494.8000000000002</v>
      </c>
      <c r="H22" s="429">
        <f>+G22/'État des Résultats'!H14</f>
        <v>0.9900000000000001</v>
      </c>
      <c r="I22" s="427"/>
      <c r="J22" s="428">
        <f>('État des Résultats'!K14-'Coût marchandises vendues'!J14)</f>
        <v>3222.45</v>
      </c>
      <c r="K22" s="429">
        <f>+J22/'État des Résultats'!K14</f>
        <v>0.99</v>
      </c>
      <c r="L22" s="427"/>
      <c r="M22" s="428">
        <f>('État des Résultats'!N14-'Coût marchandises vendues'!M14)</f>
        <v>3118.5</v>
      </c>
      <c r="N22" s="429">
        <f>+M22/'État des Résultats'!N14</f>
        <v>0.99</v>
      </c>
      <c r="O22" s="427"/>
      <c r="P22" s="428">
        <f>('État des Résultats'!Q14-'Coût marchandises vendues'!P14)</f>
        <v>3682.8</v>
      </c>
      <c r="Q22" s="429">
        <f>+P22/'État des Résultats'!Q14</f>
        <v>0.9900000000000001</v>
      </c>
      <c r="R22" s="427"/>
      <c r="S22" s="428">
        <f>('État des Résultats'!T14-'Coût marchandises vendues'!S14)</f>
        <v>3564</v>
      </c>
      <c r="T22" s="429">
        <f>+S22/'État des Résultats'!T14</f>
        <v>0.99</v>
      </c>
      <c r="U22" s="268"/>
      <c r="V22" s="428">
        <f>('État des Résultats'!W14-'Coût marchandises vendues'!V14)</f>
        <v>6905.25</v>
      </c>
      <c r="W22" s="429">
        <f>+V22/'État des Résultats'!W14</f>
        <v>0.99</v>
      </c>
      <c r="X22" s="427"/>
      <c r="Y22" s="428">
        <f>('État des Résultats'!Z14-'Coût marchandises vendues'!Y14)</f>
        <v>6905.25</v>
      </c>
      <c r="Z22" s="429">
        <f>+Y22/'État des Résultats'!Z14</f>
        <v>0.99</v>
      </c>
      <c r="AA22" s="427"/>
      <c r="AB22" s="428">
        <f>('État des Résultats'!AC14-'Coût marchandises vendues'!AB14)</f>
        <v>4009.5</v>
      </c>
      <c r="AC22" s="429">
        <f>+AB22/'État des Résultats'!AC14</f>
        <v>0.99</v>
      </c>
      <c r="AD22" s="268"/>
      <c r="AE22" s="428">
        <f>('État des Résultats'!AF14-'Coût marchandises vendues'!AE14)</f>
        <v>3222.45</v>
      </c>
      <c r="AF22" s="429">
        <f>+AE22/'État des Résultats'!AF14</f>
        <v>0.99</v>
      </c>
      <c r="AG22" s="268"/>
      <c r="AH22" s="428">
        <f>('État des Résultats'!AI14-'Coût marchandises vendues'!AH14)</f>
        <v>2227.5</v>
      </c>
      <c r="AI22" s="429">
        <f>+AH22/'État des Résultats'!AI14</f>
        <v>0.99</v>
      </c>
      <c r="AJ22" s="268"/>
      <c r="AK22" s="428">
        <f>('État des Résultats'!AL14-'Coût marchandises vendues'!AK14)</f>
        <v>2762.1</v>
      </c>
      <c r="AL22" s="429">
        <f>+AK22/'État des Résultats'!AL14</f>
        <v>0.99</v>
      </c>
      <c r="AM22" s="268"/>
      <c r="AN22" s="268"/>
      <c r="AO22" s="430">
        <f>('État des Résultats'!AP14-'Coût marchandises vendues'!AO14)</f>
        <v>45337.05</v>
      </c>
      <c r="AP22" s="431">
        <f>+AO22/'État des Résultats'!AP14</f>
        <v>0.9900000000000001</v>
      </c>
      <c r="AR22" s="392" t="s">
        <v>2</v>
      </c>
    </row>
    <row r="23" spans="2:45" ht="14" thickBot="1" x14ac:dyDescent="0.2">
      <c r="B23" s="440"/>
      <c r="C23" s="221"/>
      <c r="D23" s="441"/>
      <c r="E23" s="442"/>
      <c r="F23" s="221"/>
      <c r="G23" s="441"/>
      <c r="H23" s="442"/>
      <c r="I23" s="221"/>
      <c r="J23" s="443"/>
      <c r="K23" s="442"/>
      <c r="L23" s="221"/>
      <c r="M23" s="441"/>
      <c r="N23" s="442"/>
      <c r="O23" s="221"/>
      <c r="P23" s="441"/>
      <c r="Q23" s="442"/>
      <c r="R23" s="221"/>
      <c r="S23" s="441"/>
      <c r="T23" s="442"/>
      <c r="U23" s="221"/>
      <c r="V23" s="443"/>
      <c r="W23" s="442"/>
      <c r="X23" s="221"/>
      <c r="Y23" s="441"/>
      <c r="Z23" s="442"/>
      <c r="AA23" s="221"/>
      <c r="AB23" s="441"/>
      <c r="AC23" s="442"/>
      <c r="AD23" s="221"/>
      <c r="AE23" s="441"/>
      <c r="AF23" s="442"/>
      <c r="AG23" s="221"/>
      <c r="AH23" s="441"/>
      <c r="AI23" s="442"/>
      <c r="AJ23" s="221"/>
      <c r="AK23" s="441"/>
      <c r="AL23" s="442"/>
      <c r="AO23" s="444"/>
      <c r="AP23" s="445"/>
    </row>
    <row r="24" spans="2:45" ht="14" thickTop="1" x14ac:dyDescent="0.15"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 s="439"/>
    </row>
    <row r="25" spans="2:45" x14ac:dyDescent="0.15"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 s="439"/>
    </row>
    <row r="26" spans="2:45" x14ac:dyDescent="0.15"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 s="439"/>
    </row>
    <row r="27" spans="2:45" x14ac:dyDescent="0.15"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 s="439"/>
    </row>
    <row r="28" spans="2:45" x14ac:dyDescent="0.15"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 s="439"/>
    </row>
    <row r="29" spans="2:45" x14ac:dyDescent="0.15"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 s="439"/>
    </row>
    <row r="30" spans="2:45" x14ac:dyDescent="0.15"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 s="439"/>
    </row>
    <row r="31" spans="2:45" x14ac:dyDescent="0.15"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 s="439"/>
    </row>
    <row r="32" spans="2:45" x14ac:dyDescent="0.15"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 s="439"/>
    </row>
    <row r="33" spans="2:45" x14ac:dyDescent="0.15"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 s="439"/>
    </row>
    <row r="34" spans="2:45" x14ac:dyDescent="0.15"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 s="439"/>
    </row>
    <row r="35" spans="2:45" x14ac:dyDescent="0.15"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 s="439"/>
    </row>
    <row r="36" spans="2:45" x14ac:dyDescent="0.15"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 s="439"/>
    </row>
    <row r="37" spans="2:45" x14ac:dyDescent="0.15"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 s="439"/>
    </row>
    <row r="38" spans="2:45" x14ac:dyDescent="0.15"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 s="439"/>
    </row>
    <row r="39" spans="2:45" x14ac:dyDescent="0.15"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 s="439"/>
    </row>
    <row r="40" spans="2:45" x14ac:dyDescent="0.15"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 s="439"/>
    </row>
    <row r="41" spans="2:45" x14ac:dyDescent="0.15"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 s="439"/>
    </row>
    <row r="42" spans="2:45" x14ac:dyDescent="0.15"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 s="439"/>
    </row>
    <row r="43" spans="2:45" x14ac:dyDescent="0.15"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 s="439"/>
    </row>
    <row r="44" spans="2:45" x14ac:dyDescent="0.15"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 s="439"/>
    </row>
    <row r="45" spans="2:45" x14ac:dyDescent="0.15"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 s="439"/>
    </row>
    <row r="46" spans="2:45" x14ac:dyDescent="0.15"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 s="439"/>
    </row>
    <row r="47" spans="2:45" x14ac:dyDescent="0.15"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 s="439"/>
    </row>
    <row r="48" spans="2:45" x14ac:dyDescent="0.15"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 s="439"/>
    </row>
    <row r="49" spans="2:45" x14ac:dyDescent="0.15"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 s="439"/>
    </row>
    <row r="50" spans="2:45" x14ac:dyDescent="0.15"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 s="439"/>
    </row>
    <row r="51" spans="2:45" x14ac:dyDescent="0.15"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 s="439"/>
    </row>
    <row r="52" spans="2:45" x14ac:dyDescent="0.15"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 s="439"/>
    </row>
    <row r="53" spans="2:45" x14ac:dyDescent="0.15"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 s="439"/>
    </row>
    <row r="54" spans="2:45" x14ac:dyDescent="0.15"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 s="439"/>
    </row>
    <row r="55" spans="2:45" x14ac:dyDescent="0.15"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 s="439"/>
    </row>
    <row r="56" spans="2:45" x14ac:dyDescent="0.15"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 s="439"/>
    </row>
    <row r="57" spans="2:45" x14ac:dyDescent="0.15"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 s="439"/>
    </row>
    <row r="58" spans="2:45" x14ac:dyDescent="0.15"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 s="439"/>
    </row>
    <row r="59" spans="2:45" x14ac:dyDescent="0.15"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 s="439"/>
    </row>
    <row r="60" spans="2:45" x14ac:dyDescent="0.15"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 s="439"/>
    </row>
    <row r="61" spans="2:45" x14ac:dyDescent="0.15"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 s="439"/>
    </row>
    <row r="62" spans="2:45" x14ac:dyDescent="0.15"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 s="439"/>
    </row>
    <row r="63" spans="2:45" x14ac:dyDescent="0.15"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 s="439"/>
    </row>
    <row r="64" spans="2:45" x14ac:dyDescent="0.15"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 s="439"/>
    </row>
    <row r="65" spans="2:45" x14ac:dyDescent="0.15"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 s="439"/>
    </row>
    <row r="66" spans="2:45" x14ac:dyDescent="0.15"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 s="439"/>
    </row>
    <row r="67" spans="2:45" x14ac:dyDescent="0.15"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 s="439"/>
    </row>
    <row r="68" spans="2:45" x14ac:dyDescent="0.15"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</row>
    <row r="69" spans="2:45" x14ac:dyDescent="0.15">
      <c r="C69" s="221"/>
      <c r="F69" s="221"/>
      <c r="I69" s="221"/>
      <c r="L69" s="221"/>
      <c r="O69" s="221"/>
      <c r="R69" s="221"/>
      <c r="U69" s="221"/>
      <c r="X69" s="221"/>
      <c r="AA69" s="221"/>
      <c r="AD69" s="221"/>
      <c r="AJ69" s="221"/>
    </row>
    <row r="70" spans="2:45" x14ac:dyDescent="0.15">
      <c r="C70" s="221"/>
      <c r="F70" s="221"/>
      <c r="I70" s="221"/>
      <c r="L70" s="221"/>
      <c r="O70" s="221"/>
      <c r="U70" s="221"/>
      <c r="X70" s="221"/>
      <c r="AD70" s="221"/>
      <c r="AJ70" s="221"/>
    </row>
    <row r="71" spans="2:45" x14ac:dyDescent="0.15">
      <c r="C71" s="221"/>
      <c r="F71" s="221"/>
      <c r="I71" s="221"/>
      <c r="L71" s="221"/>
      <c r="O71" s="221"/>
      <c r="U71" s="221"/>
      <c r="X71" s="221"/>
      <c r="AD71" s="221"/>
    </row>
    <row r="72" spans="2:45" x14ac:dyDescent="0.15">
      <c r="C72" s="221"/>
      <c r="F72" s="221"/>
      <c r="I72" s="221"/>
      <c r="L72" s="221"/>
      <c r="O72" s="221"/>
      <c r="U72" s="221"/>
      <c r="AD72" s="221"/>
    </row>
    <row r="73" spans="2:45" x14ac:dyDescent="0.15">
      <c r="C73" s="221"/>
      <c r="F73" s="221"/>
      <c r="I73" s="221"/>
      <c r="L73" s="221"/>
      <c r="O73" s="221"/>
      <c r="U73" s="221"/>
      <c r="AD73" s="221"/>
    </row>
    <row r="74" spans="2:45" x14ac:dyDescent="0.15">
      <c r="C74" s="221"/>
      <c r="F74" s="221"/>
      <c r="I74" s="221"/>
      <c r="L74" s="221"/>
      <c r="O74" s="221"/>
      <c r="U74" s="221"/>
      <c r="AD74" s="221"/>
    </row>
    <row r="75" spans="2:45" x14ac:dyDescent="0.15">
      <c r="C75" s="221"/>
      <c r="F75" s="221"/>
      <c r="I75" s="221"/>
      <c r="L75" s="221"/>
      <c r="O75" s="221"/>
      <c r="U75" s="221"/>
      <c r="AD75" s="221"/>
    </row>
    <row r="76" spans="2:45" x14ac:dyDescent="0.15">
      <c r="C76" s="221"/>
      <c r="F76" s="221"/>
      <c r="I76" s="221"/>
      <c r="O76" s="221"/>
      <c r="U76" s="221"/>
      <c r="AD76" s="221"/>
    </row>
    <row r="77" spans="2:45" x14ac:dyDescent="0.15">
      <c r="C77" s="221"/>
      <c r="F77" s="221"/>
      <c r="I77" s="221"/>
      <c r="O77" s="221"/>
      <c r="U77" s="221"/>
      <c r="AD77" s="221"/>
    </row>
    <row r="78" spans="2:45" x14ac:dyDescent="0.15">
      <c r="C78" s="221"/>
      <c r="F78" s="221"/>
      <c r="I78" s="221"/>
      <c r="O78" s="221"/>
      <c r="U78" s="221"/>
      <c r="AD78" s="221"/>
    </row>
    <row r="79" spans="2:45" x14ac:dyDescent="0.15">
      <c r="C79" s="221"/>
      <c r="F79" s="221"/>
      <c r="O79" s="221"/>
      <c r="U79" s="221"/>
      <c r="AD79" s="221"/>
    </row>
    <row r="80" spans="2:45" x14ac:dyDescent="0.15">
      <c r="C80" s="221"/>
      <c r="O80" s="221"/>
      <c r="AD80" s="221"/>
    </row>
    <row r="81" spans="3:15" x14ac:dyDescent="0.15">
      <c r="C81" s="221"/>
      <c r="O81" s="221"/>
    </row>
    <row r="82" spans="3:15" x14ac:dyDescent="0.15">
      <c r="C82" s="221"/>
      <c r="O82" s="221"/>
    </row>
  </sheetData>
  <sheetProtection algorithmName="SHA-512" hashValue="1JSvpZzAzf8XkLEM55SBVXu7UFTe2eIOdX/AMm6svilY3xGwg41vDMTgiR7v/T8H3qQ6GBjIKqD+XSc/Wy90pw==" saltValue="MqNf3zidaVcrH+kQdh544g==" spinCount="100000" sheet="1" objects="1" scenarios="1"/>
  <pageMargins left="0.75000000000000011" right="0.75000000000000011" top="1" bottom="1" header="0.49" footer="0.49"/>
  <pageSetup paperSize="5" orientation="landscape"/>
  <headerFooter>
    <oddFooter>&amp;C&amp;K000000Budget et indicateurs de performance (430-763-Me)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6</vt:i4>
      </vt:variant>
      <vt:variant>
        <vt:lpstr>Plages nommées</vt:lpstr>
      </vt:variant>
      <vt:variant>
        <vt:i4>2</vt:i4>
      </vt:variant>
    </vt:vector>
  </HeadingPairs>
  <TitlesOfParts>
    <vt:vector size="8" baseType="lpstr">
      <vt:lpstr>Calendrier 2021</vt:lpstr>
      <vt:lpstr>Achalandage 2021</vt:lpstr>
      <vt:lpstr>% Occupation</vt:lpstr>
      <vt:lpstr>Formule pour le calcul D</vt:lpstr>
      <vt:lpstr>État des Résultats</vt:lpstr>
      <vt:lpstr>Coût marchandises vendues</vt:lpstr>
      <vt:lpstr>'Coût marchandises vendues'!Zone_d_impression</vt:lpstr>
      <vt:lpstr>'État des Résultats'!Zone_d_impression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 Latour</dc:creator>
  <cp:lastModifiedBy>Microsoft Office User</cp:lastModifiedBy>
  <dcterms:created xsi:type="dcterms:W3CDTF">2017-10-22T15:36:14Z</dcterms:created>
  <dcterms:modified xsi:type="dcterms:W3CDTF">2021-02-21T17:11:47Z</dcterms:modified>
</cp:coreProperties>
</file>