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Automne 2024/Finance gaganante (430-853-ME)/Budget et indicateurs de performance (430-763-Me)/EXCEL/"/>
    </mc:Choice>
  </mc:AlternateContent>
  <xr:revisionPtr revIDLastSave="0" documentId="8_{C3BB6095-51FB-1F40-A93B-6089073D9EBC}" xr6:coauthVersionLast="47" xr6:coauthVersionMax="47" xr10:uidLastSave="{00000000-0000-0000-0000-000000000000}"/>
  <bookViews>
    <workbookView xWindow="1060" yWindow="500" windowWidth="49080" windowHeight="22040" xr2:uid="{3B751F88-130C-C841-8F18-E5AFBF7FC481}"/>
  </bookViews>
  <sheets>
    <sheet name="Salaire (planification)" sheetId="1" r:id="rId1"/>
    <sheet name=" Total des coûts de MO" sheetId="2" r:id="rId2"/>
  </sheets>
  <definedNames>
    <definedName name="image1" localSheetId="1">#REF!</definedName>
    <definedName name="image1" localSheetId="0">#REF!</definedName>
    <definedName name="image1">#REF!</definedName>
    <definedName name="image2" localSheetId="1">#REF!</definedName>
    <definedName name="image2" localSheetId="0">#REF!</definedName>
    <definedName name="image2">#REF!</definedName>
    <definedName name="_xlnm.Print_Area" localSheetId="1">' Total des coûts de MO'!$B$2:$AQ$39</definedName>
    <definedName name="_xlnm.Print_Area" localSheetId="0">'Salaire (planification)'!$B$2:$AQ$75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2" i="2" l="1"/>
  <c r="AI32" i="2"/>
  <c r="AF32" i="2"/>
  <c r="AC32" i="2"/>
  <c r="Z32" i="2"/>
  <c r="W32" i="2"/>
  <c r="T32" i="2"/>
  <c r="Q32" i="2"/>
  <c r="N32" i="2"/>
  <c r="K32" i="2"/>
  <c r="H32" i="2"/>
  <c r="E32" i="2"/>
  <c r="AL28" i="2"/>
  <c r="AI28" i="2"/>
  <c r="AF28" i="2"/>
  <c r="AC28" i="2"/>
  <c r="Z28" i="2"/>
  <c r="W28" i="2"/>
  <c r="T28" i="2"/>
  <c r="Q28" i="2"/>
  <c r="N28" i="2"/>
  <c r="K28" i="2"/>
  <c r="H28" i="2"/>
  <c r="E28" i="2"/>
  <c r="AL20" i="1"/>
  <c r="AL19" i="1"/>
  <c r="AI20" i="1"/>
  <c r="AI19" i="1"/>
  <c r="AF20" i="1"/>
  <c r="AF19" i="1"/>
  <c r="AC20" i="1"/>
  <c r="AC19" i="1"/>
  <c r="Z20" i="1"/>
  <c r="Z19" i="1"/>
  <c r="W20" i="1"/>
  <c r="W19" i="1"/>
  <c r="T20" i="1"/>
  <c r="T19" i="1"/>
  <c r="Q20" i="1"/>
  <c r="Q19" i="1"/>
  <c r="N20" i="1"/>
  <c r="N19" i="1"/>
  <c r="K20" i="1"/>
  <c r="K19" i="1"/>
  <c r="H20" i="1"/>
  <c r="H19" i="1"/>
  <c r="H73" i="1" s="1"/>
  <c r="K72" i="1"/>
  <c r="H74" i="1"/>
  <c r="H72" i="1"/>
  <c r="E74" i="1"/>
  <c r="E73" i="1"/>
  <c r="E72" i="1"/>
  <c r="B20" i="1"/>
  <c r="B19" i="1"/>
  <c r="C20" i="1"/>
  <c r="C19" i="1"/>
  <c r="B18" i="1"/>
  <c r="C17" i="1"/>
  <c r="K14" i="2"/>
  <c r="H14" i="2"/>
  <c r="E14" i="2"/>
  <c r="E20" i="1"/>
  <c r="E19" i="1"/>
  <c r="E21" i="1" s="1"/>
  <c r="C18" i="1"/>
  <c r="C65" i="1"/>
  <c r="C59" i="1"/>
  <c r="C53" i="1"/>
  <c r="C47" i="1"/>
  <c r="C24" i="1"/>
  <c r="C41" i="1"/>
  <c r="C35" i="1"/>
  <c r="C29" i="1"/>
  <c r="C23" i="1"/>
  <c r="C74" i="1"/>
  <c r="C68" i="1"/>
  <c r="C62" i="1"/>
  <c r="C56" i="1"/>
  <c r="C50" i="1"/>
  <c r="C44" i="1"/>
  <c r="C38" i="1"/>
  <c r="C32" i="1"/>
  <c r="C26" i="1"/>
  <c r="C14" i="1"/>
  <c r="C73" i="1"/>
  <c r="C67" i="1"/>
  <c r="C61" i="1"/>
  <c r="C55" i="1"/>
  <c r="C49" i="1"/>
  <c r="C43" i="1"/>
  <c r="C37" i="1"/>
  <c r="C31" i="1"/>
  <c r="C25" i="1"/>
  <c r="C66" i="1"/>
  <c r="C60" i="1"/>
  <c r="C54" i="1"/>
  <c r="C48" i="1"/>
  <c r="C42" i="1"/>
  <c r="C36" i="1"/>
  <c r="C30" i="1"/>
  <c r="C13" i="1"/>
  <c r="C12" i="1"/>
  <c r="AP9" i="2"/>
  <c r="AL9" i="2"/>
  <c r="AI9" i="2"/>
  <c r="AF9" i="2"/>
  <c r="AC9" i="2"/>
  <c r="Z9" i="2"/>
  <c r="W9" i="2"/>
  <c r="T9" i="2"/>
  <c r="Q9" i="2"/>
  <c r="N9" i="2"/>
  <c r="K9" i="2"/>
  <c r="H9" i="2"/>
  <c r="AP8" i="2"/>
  <c r="AL8" i="2"/>
  <c r="AI8" i="2"/>
  <c r="AF8" i="2"/>
  <c r="AC8" i="2"/>
  <c r="Z8" i="2"/>
  <c r="W8" i="2"/>
  <c r="T8" i="2"/>
  <c r="Q8" i="2"/>
  <c r="N8" i="2"/>
  <c r="K8" i="2"/>
  <c r="H8" i="2"/>
  <c r="E9" i="2"/>
  <c r="F8" i="2"/>
  <c r="I8" i="2" s="1"/>
  <c r="L8" i="2" s="1"/>
  <c r="O8" i="2" s="1"/>
  <c r="R8" i="2" s="1"/>
  <c r="U8" i="2" s="1"/>
  <c r="X8" i="2" s="1"/>
  <c r="AA8" i="2" s="1"/>
  <c r="AD8" i="2" s="1"/>
  <c r="AG8" i="2" s="1"/>
  <c r="AJ8" i="2" s="1"/>
  <c r="AM8" i="2" s="1"/>
  <c r="AQ8" i="2" s="1"/>
  <c r="E8" i="2"/>
  <c r="E6" i="2"/>
  <c r="H6" i="2" s="1"/>
  <c r="K6" i="2" s="1"/>
  <c r="N6" i="2" s="1"/>
  <c r="Q6" i="2" s="1"/>
  <c r="T6" i="2" s="1"/>
  <c r="W6" i="2" s="1"/>
  <c r="Z6" i="2" s="1"/>
  <c r="AC6" i="2" s="1"/>
  <c r="AF6" i="2" s="1"/>
  <c r="AI6" i="2" s="1"/>
  <c r="AL6" i="2" s="1"/>
  <c r="AP6" i="2" s="1"/>
  <c r="AL22" i="2"/>
  <c r="AL16" i="2"/>
  <c r="AL15" i="2"/>
  <c r="AI22" i="2"/>
  <c r="AI16" i="2"/>
  <c r="AI15" i="2"/>
  <c r="AF22" i="2"/>
  <c r="AF16" i="2"/>
  <c r="AF15" i="2"/>
  <c r="AC22" i="2"/>
  <c r="AC16" i="2"/>
  <c r="AC15" i="2"/>
  <c r="Z22" i="2"/>
  <c r="Z16" i="2"/>
  <c r="Z15" i="2"/>
  <c r="W22" i="2"/>
  <c r="W16" i="2"/>
  <c r="W15" i="2"/>
  <c r="T22" i="2"/>
  <c r="T16" i="2"/>
  <c r="T15" i="2"/>
  <c r="Q22" i="2"/>
  <c r="Q16" i="2"/>
  <c r="Q15" i="2"/>
  <c r="N22" i="2"/>
  <c r="N16" i="2"/>
  <c r="K22" i="2"/>
  <c r="K16" i="2"/>
  <c r="H22" i="2"/>
  <c r="H16" i="2"/>
  <c r="E22" i="2"/>
  <c r="E21" i="2"/>
  <c r="E20" i="2"/>
  <c r="E19" i="2"/>
  <c r="E18" i="2"/>
  <c r="E17" i="2"/>
  <c r="E16" i="2"/>
  <c r="E15" i="2"/>
  <c r="E13" i="2"/>
  <c r="H24" i="1"/>
  <c r="H26" i="1" s="1"/>
  <c r="B13" i="1"/>
  <c r="B25" i="1" s="1"/>
  <c r="B31" i="1" s="1"/>
  <c r="B37" i="1" s="1"/>
  <c r="B43" i="1" s="1"/>
  <c r="B49" i="1" s="1"/>
  <c r="B55" i="1" s="1"/>
  <c r="B61" i="1" s="1"/>
  <c r="B67" i="1" s="1"/>
  <c r="B73" i="1" s="1"/>
  <c r="B12" i="1"/>
  <c r="C11" i="1"/>
  <c r="BA7" i="2"/>
  <c r="AY7" i="2"/>
  <c r="AV7" i="2"/>
  <c r="BA4" i="2"/>
  <c r="BA6" i="2" s="1"/>
  <c r="AY4" i="2"/>
  <c r="AY6" i="2" s="1"/>
  <c r="AV4" i="2"/>
  <c r="AT4" i="2"/>
  <c r="I8" i="1"/>
  <c r="L8" i="1" s="1"/>
  <c r="O8" i="1" s="1"/>
  <c r="R8" i="1" s="1"/>
  <c r="U8" i="1" s="1"/>
  <c r="X8" i="1" s="1"/>
  <c r="AA8" i="1" s="1"/>
  <c r="AD8" i="1" s="1"/>
  <c r="AG8" i="1" s="1"/>
  <c r="AJ8" i="1" s="1"/>
  <c r="AM8" i="1" s="1"/>
  <c r="AQ8" i="1" s="1"/>
  <c r="C4" i="2"/>
  <c r="C3" i="2"/>
  <c r="C2" i="2"/>
  <c r="AF41" i="2"/>
  <c r="AC41" i="2"/>
  <c r="N41" i="2"/>
  <c r="K41" i="2"/>
  <c r="AP36" i="2"/>
  <c r="AP35" i="2"/>
  <c r="AP33" i="2"/>
  <c r="AP32" i="2"/>
  <c r="W41" i="2"/>
  <c r="E41" i="2"/>
  <c r="AP31" i="2"/>
  <c r="AP30" i="2"/>
  <c r="AP29" i="2"/>
  <c r="AP28" i="2"/>
  <c r="Z41" i="2"/>
  <c r="H41" i="2"/>
  <c r="AL68" i="1"/>
  <c r="AI68" i="1"/>
  <c r="AF68" i="1"/>
  <c r="AC68" i="1"/>
  <c r="Z68" i="1"/>
  <c r="W68" i="1"/>
  <c r="T68" i="1"/>
  <c r="Q68" i="1"/>
  <c r="N68" i="1"/>
  <c r="K68" i="1"/>
  <c r="H68" i="1"/>
  <c r="E68" i="1"/>
  <c r="AL67" i="1"/>
  <c r="AI67" i="1"/>
  <c r="AF67" i="1"/>
  <c r="AF69" i="1" s="1"/>
  <c r="AC67" i="1"/>
  <c r="Z67" i="1"/>
  <c r="W67" i="1"/>
  <c r="T67" i="1"/>
  <c r="Q67" i="1"/>
  <c r="N67" i="1"/>
  <c r="K67" i="1"/>
  <c r="H67" i="1"/>
  <c r="E67" i="1"/>
  <c r="AP66" i="1"/>
  <c r="E62" i="1"/>
  <c r="E61" i="1"/>
  <c r="H60" i="1"/>
  <c r="K60" i="1" s="1"/>
  <c r="K61" i="1" s="1"/>
  <c r="E56" i="1"/>
  <c r="E55" i="1"/>
  <c r="H54" i="1"/>
  <c r="H55" i="1" s="1"/>
  <c r="E50" i="1"/>
  <c r="E49" i="1"/>
  <c r="H48" i="1"/>
  <c r="E44" i="1"/>
  <c r="E43" i="1"/>
  <c r="H42" i="1"/>
  <c r="H18" i="2" s="1"/>
  <c r="E38" i="1"/>
  <c r="E37" i="1"/>
  <c r="H36" i="1"/>
  <c r="H37" i="1" s="1"/>
  <c r="AL32" i="1"/>
  <c r="W32" i="1"/>
  <c r="T32" i="1"/>
  <c r="Q32" i="1"/>
  <c r="E32" i="1"/>
  <c r="B32" i="1"/>
  <c r="Z31" i="1"/>
  <c r="W31" i="1"/>
  <c r="K31" i="1"/>
  <c r="H31" i="1"/>
  <c r="E31" i="1"/>
  <c r="AL31" i="1"/>
  <c r="AI31" i="1"/>
  <c r="AC31" i="1"/>
  <c r="T31" i="1"/>
  <c r="Q31" i="1"/>
  <c r="AC26" i="1"/>
  <c r="Z26" i="1"/>
  <c r="W26" i="1"/>
  <c r="E26" i="1"/>
  <c r="AI25" i="1"/>
  <c r="AF25" i="1"/>
  <c r="AC25" i="1"/>
  <c r="Z25" i="1"/>
  <c r="Q25" i="1"/>
  <c r="E14" i="1"/>
  <c r="B26" i="1"/>
  <c r="B38" i="1" s="1"/>
  <c r="B44" i="1" s="1"/>
  <c r="B50" i="1" s="1"/>
  <c r="B56" i="1" s="1"/>
  <c r="B62" i="1" s="1"/>
  <c r="B68" i="1" s="1"/>
  <c r="B74" i="1" s="1"/>
  <c r="E13" i="1"/>
  <c r="H12" i="1"/>
  <c r="H13" i="2" s="1"/>
  <c r="BA6" i="1"/>
  <c r="H6" i="1"/>
  <c r="K6" i="1" s="1"/>
  <c r="N6" i="1" s="1"/>
  <c r="Q6" i="1" s="1"/>
  <c r="T6" i="1" s="1"/>
  <c r="W6" i="1" s="1"/>
  <c r="Z6" i="1" s="1"/>
  <c r="AC6" i="1" s="1"/>
  <c r="AF6" i="1" s="1"/>
  <c r="AI6" i="1" s="1"/>
  <c r="AL6" i="1" s="1"/>
  <c r="AP6" i="1" s="1"/>
  <c r="AY6" i="1"/>
  <c r="N69" i="1" l="1"/>
  <c r="H69" i="1"/>
  <c r="Z69" i="1"/>
  <c r="E57" i="1"/>
  <c r="E45" i="1"/>
  <c r="T69" i="1"/>
  <c r="AP22" i="2"/>
  <c r="AP16" i="2"/>
  <c r="AL69" i="1"/>
  <c r="H56" i="1"/>
  <c r="H57" i="1" s="1"/>
  <c r="H14" i="1"/>
  <c r="H61" i="1"/>
  <c r="H25" i="1"/>
  <c r="H27" i="1" s="1"/>
  <c r="K24" i="1"/>
  <c r="K15" i="2" s="1"/>
  <c r="H62" i="1"/>
  <c r="H17" i="2"/>
  <c r="K21" i="2"/>
  <c r="H19" i="2"/>
  <c r="E51" i="1"/>
  <c r="H20" i="2"/>
  <c r="H21" i="2"/>
  <c r="E15" i="1"/>
  <c r="E33" i="1"/>
  <c r="E39" i="1"/>
  <c r="AI69" i="1"/>
  <c r="T33" i="1"/>
  <c r="H15" i="2"/>
  <c r="AF37" i="2"/>
  <c r="Q41" i="2"/>
  <c r="AI41" i="2"/>
  <c r="T41" i="2"/>
  <c r="AL41" i="2"/>
  <c r="E24" i="2"/>
  <c r="K37" i="2"/>
  <c r="AP68" i="1"/>
  <c r="Q69" i="1"/>
  <c r="AL33" i="1"/>
  <c r="E63" i="1"/>
  <c r="K69" i="1"/>
  <c r="AP67" i="1"/>
  <c r="AF32" i="1"/>
  <c r="AF31" i="1"/>
  <c r="W25" i="1"/>
  <c r="N32" i="1"/>
  <c r="N31" i="1"/>
  <c r="Q33" i="1"/>
  <c r="H49" i="1"/>
  <c r="K48" i="1"/>
  <c r="K62" i="1"/>
  <c r="W69" i="1"/>
  <c r="H44" i="1"/>
  <c r="H43" i="1"/>
  <c r="Z27" i="1"/>
  <c r="H38" i="1"/>
  <c r="N60" i="1"/>
  <c r="AC32" i="1"/>
  <c r="E25" i="1"/>
  <c r="K42" i="1"/>
  <c r="K18" i="2" s="1"/>
  <c r="E69" i="1"/>
  <c r="T26" i="1"/>
  <c r="T25" i="1"/>
  <c r="H13" i="1"/>
  <c r="K12" i="1"/>
  <c r="AI32" i="1"/>
  <c r="K36" i="1"/>
  <c r="AC69" i="1"/>
  <c r="AL26" i="1"/>
  <c r="AL25" i="1"/>
  <c r="Q26" i="1"/>
  <c r="K32" i="1"/>
  <c r="AI26" i="1"/>
  <c r="W33" i="1"/>
  <c r="H50" i="1"/>
  <c r="H32" i="1"/>
  <c r="Z32" i="1"/>
  <c r="AF26" i="1"/>
  <c r="AC27" i="1"/>
  <c r="AP30" i="1"/>
  <c r="K54" i="1"/>
  <c r="K74" i="1" l="1"/>
  <c r="K73" i="1"/>
  <c r="N14" i="2"/>
  <c r="N72" i="1"/>
  <c r="F16" i="2"/>
  <c r="F14" i="2"/>
  <c r="H21" i="1"/>
  <c r="K21" i="1"/>
  <c r="H63" i="1"/>
  <c r="AP31" i="1"/>
  <c r="AP69" i="1"/>
  <c r="N24" i="1"/>
  <c r="K25" i="1"/>
  <c r="K26" i="1"/>
  <c r="H24" i="2"/>
  <c r="I14" i="2" s="1"/>
  <c r="AL27" i="1"/>
  <c r="K17" i="2"/>
  <c r="N21" i="2"/>
  <c r="K20" i="2"/>
  <c r="K13" i="2"/>
  <c r="K19" i="2"/>
  <c r="Z33" i="1"/>
  <c r="F41" i="2"/>
  <c r="F22" i="2"/>
  <c r="F21" i="2"/>
  <c r="F20" i="2"/>
  <c r="F19" i="2"/>
  <c r="F18" i="2"/>
  <c r="F17" i="2"/>
  <c r="F15" i="2"/>
  <c r="F13" i="2"/>
  <c r="AF42" i="2"/>
  <c r="AG36" i="2"/>
  <c r="AG35" i="2"/>
  <c r="AG34" i="2"/>
  <c r="AG33" i="2"/>
  <c r="AG32" i="2"/>
  <c r="AG31" i="2"/>
  <c r="AG30" i="2"/>
  <c r="AG29" i="2"/>
  <c r="AG28" i="2"/>
  <c r="K42" i="2"/>
  <c r="L36" i="2"/>
  <c r="L35" i="2"/>
  <c r="L34" i="2"/>
  <c r="L33" i="2"/>
  <c r="L32" i="2"/>
  <c r="L31" i="2"/>
  <c r="L30" i="2"/>
  <c r="L29" i="2"/>
  <c r="L28" i="2"/>
  <c r="AC37" i="2"/>
  <c r="AF27" i="1"/>
  <c r="T37" i="2"/>
  <c r="Z37" i="2"/>
  <c r="AP41" i="2"/>
  <c r="H37" i="2"/>
  <c r="W27" i="1"/>
  <c r="AI27" i="1"/>
  <c r="H45" i="1"/>
  <c r="K63" i="1"/>
  <c r="T27" i="1"/>
  <c r="AP32" i="1"/>
  <c r="H39" i="1"/>
  <c r="H51" i="1"/>
  <c r="Q27" i="1"/>
  <c r="AC33" i="1"/>
  <c r="N54" i="1"/>
  <c r="K56" i="1"/>
  <c r="K55" i="1"/>
  <c r="K33" i="1"/>
  <c r="K38" i="1"/>
  <c r="K37" i="1"/>
  <c r="N36" i="1"/>
  <c r="K43" i="1"/>
  <c r="N42" i="1"/>
  <c r="N18" i="2" s="1"/>
  <c r="K44" i="1"/>
  <c r="K13" i="1"/>
  <c r="N12" i="1"/>
  <c r="K14" i="1"/>
  <c r="AF33" i="1"/>
  <c r="E27" i="1"/>
  <c r="H15" i="1"/>
  <c r="N62" i="1"/>
  <c r="Q60" i="1"/>
  <c r="N61" i="1"/>
  <c r="K49" i="1"/>
  <c r="N48" i="1"/>
  <c r="K50" i="1"/>
  <c r="H33" i="1"/>
  <c r="AI33" i="1"/>
  <c r="N33" i="1"/>
  <c r="N73" i="1" l="1"/>
  <c r="N21" i="1"/>
  <c r="Q14" i="2"/>
  <c r="Q72" i="1"/>
  <c r="I15" i="2"/>
  <c r="N74" i="1"/>
  <c r="K39" i="1"/>
  <c r="F24" i="2"/>
  <c r="K51" i="1"/>
  <c r="K27" i="1"/>
  <c r="N26" i="1"/>
  <c r="AP26" i="1" s="1"/>
  <c r="N15" i="2"/>
  <c r="AP15" i="2" s="1"/>
  <c r="N25" i="1"/>
  <c r="AP25" i="1" s="1"/>
  <c r="N27" i="1"/>
  <c r="AP24" i="1"/>
  <c r="Q21" i="2"/>
  <c r="N13" i="2"/>
  <c r="N20" i="2"/>
  <c r="AG37" i="2"/>
  <c r="K24" i="2"/>
  <c r="I22" i="2"/>
  <c r="I19" i="2"/>
  <c r="I16" i="2"/>
  <c r="I41" i="2"/>
  <c r="I13" i="2"/>
  <c r="I18" i="2"/>
  <c r="I17" i="2"/>
  <c r="I20" i="2"/>
  <c r="N17" i="2"/>
  <c r="N19" i="2"/>
  <c r="K15" i="1"/>
  <c r="L37" i="2"/>
  <c r="I21" i="2"/>
  <c r="AC42" i="2"/>
  <c r="AD36" i="2"/>
  <c r="AD35" i="2"/>
  <c r="AD34" i="2"/>
  <c r="AD33" i="2"/>
  <c r="AD32" i="2"/>
  <c r="AD31" i="2"/>
  <c r="AD30" i="2"/>
  <c r="AD29" i="2"/>
  <c r="AD28" i="2"/>
  <c r="AA36" i="2"/>
  <c r="AA35" i="2"/>
  <c r="AA34" i="2"/>
  <c r="AA33" i="2"/>
  <c r="AA32" i="2"/>
  <c r="AA31" i="2"/>
  <c r="AA30" i="2"/>
  <c r="AA29" i="2"/>
  <c r="AA28" i="2"/>
  <c r="U36" i="2"/>
  <c r="U35" i="2"/>
  <c r="U34" i="2"/>
  <c r="U33" i="2"/>
  <c r="U32" i="2"/>
  <c r="U31" i="2"/>
  <c r="U30" i="2"/>
  <c r="U29" i="2"/>
  <c r="U28" i="2"/>
  <c r="I36" i="2"/>
  <c r="I35" i="2"/>
  <c r="I34" i="2"/>
  <c r="I33" i="2"/>
  <c r="I32" i="2"/>
  <c r="I31" i="2"/>
  <c r="I30" i="2"/>
  <c r="I29" i="2"/>
  <c r="I28" i="2"/>
  <c r="AP33" i="1"/>
  <c r="H42" i="2"/>
  <c r="I42" i="2" s="1"/>
  <c r="H39" i="2"/>
  <c r="I39" i="2" s="1"/>
  <c r="AP34" i="2"/>
  <c r="AL37" i="2"/>
  <c r="Z42" i="2"/>
  <c r="W37" i="2"/>
  <c r="T42" i="2"/>
  <c r="AI37" i="2"/>
  <c r="E37" i="2"/>
  <c r="Q37" i="2"/>
  <c r="N37" i="2"/>
  <c r="N37" i="1"/>
  <c r="Q36" i="1"/>
  <c r="N38" i="1"/>
  <c r="E75" i="1"/>
  <c r="H75" i="1"/>
  <c r="Q12" i="1"/>
  <c r="N14" i="1"/>
  <c r="N13" i="1"/>
  <c r="K45" i="1"/>
  <c r="K57" i="1"/>
  <c r="Q48" i="1"/>
  <c r="N50" i="1"/>
  <c r="N49" i="1"/>
  <c r="N63" i="1"/>
  <c r="N43" i="1"/>
  <c r="Q42" i="1"/>
  <c r="Q18" i="2" s="1"/>
  <c r="N44" i="1"/>
  <c r="N56" i="1"/>
  <c r="N55" i="1"/>
  <c r="Q54" i="1"/>
  <c r="Q62" i="1"/>
  <c r="Q61" i="1"/>
  <c r="T60" i="1"/>
  <c r="Q74" i="1" l="1"/>
  <c r="Q73" i="1"/>
  <c r="I74" i="1"/>
  <c r="I18" i="1"/>
  <c r="I20" i="1"/>
  <c r="I19" i="1"/>
  <c r="T72" i="1"/>
  <c r="T14" i="2"/>
  <c r="F73" i="1"/>
  <c r="F20" i="1"/>
  <c r="F19" i="1"/>
  <c r="F18" i="1"/>
  <c r="L13" i="2"/>
  <c r="L14" i="2"/>
  <c r="AP27" i="1"/>
  <c r="Q21" i="1"/>
  <c r="N45" i="1"/>
  <c r="Q17" i="2"/>
  <c r="I24" i="2"/>
  <c r="L16" i="2"/>
  <c r="L21" i="2"/>
  <c r="L22" i="2"/>
  <c r="L41" i="2"/>
  <c r="K39" i="2"/>
  <c r="L39" i="2" s="1"/>
  <c r="L15" i="2"/>
  <c r="L18" i="2"/>
  <c r="N24" i="2"/>
  <c r="N15" i="1"/>
  <c r="AA37" i="2"/>
  <c r="I73" i="1"/>
  <c r="Q13" i="2"/>
  <c r="L20" i="2"/>
  <c r="L17" i="2"/>
  <c r="Q20" i="2"/>
  <c r="F6" i="1"/>
  <c r="F6" i="2" s="1"/>
  <c r="F36" i="1"/>
  <c r="F66" i="1"/>
  <c r="F12" i="1"/>
  <c r="F60" i="1"/>
  <c r="F54" i="1"/>
  <c r="F24" i="1"/>
  <c r="F48" i="1"/>
  <c r="F38" i="1"/>
  <c r="F31" i="1"/>
  <c r="F68" i="1"/>
  <c r="F49" i="1"/>
  <c r="F14" i="1"/>
  <c r="F55" i="1"/>
  <c r="F50" i="1"/>
  <c r="F13" i="1"/>
  <c r="F42" i="1"/>
  <c r="F37" i="1"/>
  <c r="F67" i="1"/>
  <c r="F32" i="1"/>
  <c r="F56" i="1"/>
  <c r="F43" i="1"/>
  <c r="F26" i="1"/>
  <c r="F44" i="1"/>
  <c r="F62" i="1"/>
  <c r="F72" i="1"/>
  <c r="F61" i="1"/>
  <c r="F25" i="1"/>
  <c r="F74" i="1"/>
  <c r="L19" i="2"/>
  <c r="I6" i="1"/>
  <c r="I6" i="2" s="1"/>
  <c r="I66" i="1"/>
  <c r="I26" i="1"/>
  <c r="I60" i="1"/>
  <c r="I56" i="1"/>
  <c r="I62" i="1"/>
  <c r="I24" i="1"/>
  <c r="I36" i="1"/>
  <c r="I31" i="1"/>
  <c r="I54" i="1"/>
  <c r="I61" i="1"/>
  <c r="I48" i="1"/>
  <c r="I37" i="1"/>
  <c r="I68" i="1"/>
  <c r="I14" i="1"/>
  <c r="I25" i="1"/>
  <c r="I55" i="1"/>
  <c r="I12" i="1"/>
  <c r="I67" i="1"/>
  <c r="I30" i="1"/>
  <c r="I50" i="1"/>
  <c r="I32" i="1"/>
  <c r="I43" i="1"/>
  <c r="I38" i="1"/>
  <c r="I49" i="1"/>
  <c r="I13" i="1"/>
  <c r="I72" i="1"/>
  <c r="I44" i="1"/>
  <c r="I42" i="1"/>
  <c r="U37" i="2"/>
  <c r="T21" i="2"/>
  <c r="F30" i="1"/>
  <c r="Q19" i="2"/>
  <c r="Q63" i="1"/>
  <c r="N39" i="1"/>
  <c r="L42" i="2"/>
  <c r="AM36" i="2"/>
  <c r="AM28" i="2"/>
  <c r="AM35" i="2"/>
  <c r="AM34" i="2"/>
  <c r="AM33" i="2"/>
  <c r="AM29" i="2"/>
  <c r="AM32" i="2"/>
  <c r="AM31" i="2"/>
  <c r="AM30" i="2"/>
  <c r="AJ36" i="2"/>
  <c r="AJ35" i="2"/>
  <c r="AJ34" i="2"/>
  <c r="AJ33" i="2"/>
  <c r="AJ32" i="2"/>
  <c r="AJ31" i="2"/>
  <c r="AJ30" i="2"/>
  <c r="AJ29" i="2"/>
  <c r="AJ28" i="2"/>
  <c r="AD37" i="2"/>
  <c r="X36" i="2"/>
  <c r="X35" i="2"/>
  <c r="X34" i="2"/>
  <c r="X33" i="2"/>
  <c r="X32" i="2"/>
  <c r="X31" i="2"/>
  <c r="X30" i="2"/>
  <c r="X29" i="2"/>
  <c r="X28" i="2"/>
  <c r="R36" i="2"/>
  <c r="R35" i="2"/>
  <c r="R34" i="2"/>
  <c r="R33" i="2"/>
  <c r="R32" i="2"/>
  <c r="R31" i="2"/>
  <c r="R30" i="2"/>
  <c r="R29" i="2"/>
  <c r="R28" i="2"/>
  <c r="O36" i="2"/>
  <c r="O35" i="2"/>
  <c r="O34" i="2"/>
  <c r="O33" i="2"/>
  <c r="O32" i="2"/>
  <c r="O31" i="2"/>
  <c r="O30" i="2"/>
  <c r="O29" i="2"/>
  <c r="O28" i="2"/>
  <c r="I37" i="2"/>
  <c r="F36" i="2"/>
  <c r="F29" i="2"/>
  <c r="F35" i="2"/>
  <c r="F34" i="2"/>
  <c r="F33" i="2"/>
  <c r="F32" i="2"/>
  <c r="F28" i="2"/>
  <c r="F31" i="2"/>
  <c r="F30" i="2"/>
  <c r="W42" i="2"/>
  <c r="AL42" i="2"/>
  <c r="E42" i="2"/>
  <c r="F42" i="2" s="1"/>
  <c r="E39" i="2"/>
  <c r="F39" i="2" s="1"/>
  <c r="AP37" i="2"/>
  <c r="N42" i="2"/>
  <c r="AI42" i="2"/>
  <c r="Q42" i="2"/>
  <c r="N57" i="1"/>
  <c r="T61" i="1"/>
  <c r="W60" i="1"/>
  <c r="T62" i="1"/>
  <c r="Q50" i="1"/>
  <c r="Q49" i="1"/>
  <c r="Q51" i="1" s="1"/>
  <c r="T48" i="1"/>
  <c r="T42" i="1"/>
  <c r="T18" i="2" s="1"/>
  <c r="Q43" i="1"/>
  <c r="Q44" i="1"/>
  <c r="K75" i="1"/>
  <c r="Q14" i="1"/>
  <c r="Q13" i="1"/>
  <c r="T12" i="1"/>
  <c r="N51" i="1"/>
  <c r="Q37" i="1"/>
  <c r="T36" i="1"/>
  <c r="Q38" i="1"/>
  <c r="Q56" i="1"/>
  <c r="T54" i="1"/>
  <c r="Q55" i="1"/>
  <c r="L73" i="1" l="1"/>
  <c r="L18" i="1"/>
  <c r="L19" i="1"/>
  <c r="L20" i="1"/>
  <c r="T74" i="1"/>
  <c r="T73" i="1"/>
  <c r="W14" i="2"/>
  <c r="W72" i="1"/>
  <c r="I21" i="1"/>
  <c r="F57" i="1"/>
  <c r="F21" i="1"/>
  <c r="AJ37" i="2"/>
  <c r="O17" i="2"/>
  <c r="O14" i="2"/>
  <c r="T21" i="1"/>
  <c r="I57" i="1"/>
  <c r="I75" i="1"/>
  <c r="I51" i="1"/>
  <c r="F33" i="1"/>
  <c r="T63" i="1"/>
  <c r="I63" i="1"/>
  <c r="N39" i="2"/>
  <c r="O39" i="2" s="1"/>
  <c r="L24" i="2"/>
  <c r="O42" i="2"/>
  <c r="AQ29" i="2"/>
  <c r="AQ33" i="2"/>
  <c r="AQ31" i="2"/>
  <c r="AQ36" i="2"/>
  <c r="AQ30" i="2"/>
  <c r="AQ32" i="2"/>
  <c r="AQ35" i="2"/>
  <c r="AQ28" i="2"/>
  <c r="X37" i="2"/>
  <c r="I69" i="1"/>
  <c r="L74" i="1"/>
  <c r="T13" i="2"/>
  <c r="F51" i="1"/>
  <c r="W21" i="2"/>
  <c r="R37" i="2"/>
  <c r="F27" i="1"/>
  <c r="O13" i="2"/>
  <c r="O41" i="2"/>
  <c r="O22" i="2"/>
  <c r="O16" i="2"/>
  <c r="O15" i="2"/>
  <c r="O21" i="2"/>
  <c r="O18" i="2"/>
  <c r="O20" i="2"/>
  <c r="AQ34" i="2"/>
  <c r="L6" i="1"/>
  <c r="L6" i="2" s="1"/>
  <c r="L66" i="1"/>
  <c r="L60" i="1"/>
  <c r="L24" i="1"/>
  <c r="L68" i="1"/>
  <c r="L67" i="1"/>
  <c r="L25" i="1"/>
  <c r="L26" i="1"/>
  <c r="L61" i="1"/>
  <c r="L31" i="1"/>
  <c r="L62" i="1"/>
  <c r="L54" i="1"/>
  <c r="L30" i="1"/>
  <c r="L32" i="1"/>
  <c r="L48" i="1"/>
  <c r="L36" i="1"/>
  <c r="L12" i="1"/>
  <c r="L55" i="1"/>
  <c r="L13" i="1"/>
  <c r="L44" i="1"/>
  <c r="L38" i="1"/>
  <c r="L37" i="1"/>
  <c r="L56" i="1"/>
  <c r="L49" i="1"/>
  <c r="L72" i="1"/>
  <c r="L43" i="1"/>
  <c r="L42" i="1"/>
  <c r="L50" i="1"/>
  <c r="L14" i="1"/>
  <c r="F45" i="1"/>
  <c r="F63" i="1"/>
  <c r="T20" i="2"/>
  <c r="I33" i="1"/>
  <c r="I39" i="1"/>
  <c r="F15" i="1"/>
  <c r="Q24" i="2"/>
  <c r="I27" i="1"/>
  <c r="F69" i="1"/>
  <c r="O19" i="2"/>
  <c r="T17" i="2"/>
  <c r="I15" i="1"/>
  <c r="F75" i="1"/>
  <c r="F39" i="1"/>
  <c r="T19" i="2"/>
  <c r="I45" i="1"/>
  <c r="AM37" i="2"/>
  <c r="O37" i="2"/>
  <c r="F37" i="2"/>
  <c r="AP42" i="2"/>
  <c r="N75" i="1"/>
  <c r="T56" i="1"/>
  <c r="T55" i="1"/>
  <c r="W54" i="1"/>
  <c r="Q57" i="1"/>
  <c r="Q45" i="1"/>
  <c r="Q39" i="1"/>
  <c r="T14" i="1"/>
  <c r="W12" i="1"/>
  <c r="T13" i="1"/>
  <c r="W61" i="1"/>
  <c r="Z60" i="1"/>
  <c r="W62" i="1"/>
  <c r="T44" i="1"/>
  <c r="W42" i="1"/>
  <c r="W18" i="2" s="1"/>
  <c r="T43" i="1"/>
  <c r="W36" i="1"/>
  <c r="T37" i="1"/>
  <c r="T38" i="1"/>
  <c r="T50" i="1"/>
  <c r="T49" i="1"/>
  <c r="W48" i="1"/>
  <c r="Q15" i="1"/>
  <c r="O74" i="1" l="1"/>
  <c r="O18" i="1"/>
  <c r="O19" i="1"/>
  <c r="O20" i="1"/>
  <c r="L21" i="1"/>
  <c r="Z14" i="2"/>
  <c r="Z72" i="1"/>
  <c r="W73" i="1"/>
  <c r="W74" i="1"/>
  <c r="R13" i="2"/>
  <c r="R14" i="2"/>
  <c r="W21" i="1"/>
  <c r="L75" i="1"/>
  <c r="T39" i="1"/>
  <c r="T57" i="1"/>
  <c r="L27" i="1"/>
  <c r="T51" i="1"/>
  <c r="W63" i="1"/>
  <c r="L33" i="1"/>
  <c r="R17" i="2"/>
  <c r="Q75" i="1"/>
  <c r="W13" i="2"/>
  <c r="AQ37" i="2"/>
  <c r="W17" i="2"/>
  <c r="R15" i="2"/>
  <c r="R22" i="2"/>
  <c r="R16" i="2"/>
  <c r="R41" i="2"/>
  <c r="Q39" i="2"/>
  <c r="R21" i="2"/>
  <c r="R18" i="2"/>
  <c r="L15" i="1"/>
  <c r="O24" i="2"/>
  <c r="R20" i="2"/>
  <c r="L45" i="1"/>
  <c r="L63" i="1"/>
  <c r="L39" i="1"/>
  <c r="W20" i="2"/>
  <c r="L51" i="1"/>
  <c r="L69" i="1"/>
  <c r="T24" i="2"/>
  <c r="W19" i="2"/>
  <c r="Z21" i="2"/>
  <c r="L57" i="1"/>
  <c r="R19" i="2"/>
  <c r="O6" i="1"/>
  <c r="O6" i="2" s="1"/>
  <c r="O66" i="1"/>
  <c r="O24" i="1"/>
  <c r="O67" i="1"/>
  <c r="O68" i="1"/>
  <c r="O26" i="1"/>
  <c r="O25" i="1"/>
  <c r="O60" i="1"/>
  <c r="O30" i="1"/>
  <c r="O32" i="1"/>
  <c r="O31" i="1"/>
  <c r="O62" i="1"/>
  <c r="O61" i="1"/>
  <c r="O36" i="1"/>
  <c r="O12" i="1"/>
  <c r="O54" i="1"/>
  <c r="O48" i="1"/>
  <c r="O38" i="1"/>
  <c r="O72" i="1"/>
  <c r="O55" i="1"/>
  <c r="O49" i="1"/>
  <c r="O56" i="1"/>
  <c r="O37" i="1"/>
  <c r="O13" i="1"/>
  <c r="O44" i="1"/>
  <c r="O50" i="1"/>
  <c r="O14" i="1"/>
  <c r="O43" i="1"/>
  <c r="O42" i="1"/>
  <c r="R42" i="2"/>
  <c r="O73" i="1"/>
  <c r="W38" i="1"/>
  <c r="Z36" i="1"/>
  <c r="W37" i="1"/>
  <c r="AC60" i="1"/>
  <c r="Z62" i="1"/>
  <c r="Z61" i="1"/>
  <c r="W50" i="1"/>
  <c r="W49" i="1"/>
  <c r="Z48" i="1"/>
  <c r="W44" i="1"/>
  <c r="Z42" i="1"/>
  <c r="Z18" i="2" s="1"/>
  <c r="W43" i="1"/>
  <c r="W55" i="1"/>
  <c r="Z54" i="1"/>
  <c r="W56" i="1"/>
  <c r="T45" i="1"/>
  <c r="W14" i="1"/>
  <c r="W13" i="1"/>
  <c r="Z12" i="1"/>
  <c r="T15" i="1"/>
  <c r="R26" i="1" l="1"/>
  <c r="R18" i="1"/>
  <c r="R19" i="1"/>
  <c r="R20" i="1"/>
  <c r="O21" i="1"/>
  <c r="AC72" i="1"/>
  <c r="AC14" i="2"/>
  <c r="Z73" i="1"/>
  <c r="Z21" i="1"/>
  <c r="Z74" i="1"/>
  <c r="U17" i="2"/>
  <c r="U14" i="2"/>
  <c r="R67" i="1"/>
  <c r="R66" i="1"/>
  <c r="R24" i="1"/>
  <c r="R27" i="1" s="1"/>
  <c r="R6" i="1"/>
  <c r="R6" i="2" s="1"/>
  <c r="W15" i="1"/>
  <c r="R31" i="1"/>
  <c r="R55" i="1"/>
  <c r="R14" i="1"/>
  <c r="R73" i="1"/>
  <c r="R13" i="1"/>
  <c r="R44" i="1"/>
  <c r="R32" i="1"/>
  <c r="R25" i="1"/>
  <c r="R42" i="1"/>
  <c r="R72" i="1"/>
  <c r="R49" i="1"/>
  <c r="R62" i="1"/>
  <c r="R61" i="1"/>
  <c r="R74" i="1"/>
  <c r="R54" i="1"/>
  <c r="O39" i="1"/>
  <c r="R48" i="1"/>
  <c r="U19" i="2"/>
  <c r="R43" i="1"/>
  <c r="R68" i="1"/>
  <c r="W57" i="1"/>
  <c r="R36" i="1"/>
  <c r="R12" i="1"/>
  <c r="R56" i="1"/>
  <c r="R38" i="1"/>
  <c r="R30" i="1"/>
  <c r="O75" i="1"/>
  <c r="O45" i="1"/>
  <c r="O51" i="1"/>
  <c r="U13" i="2"/>
  <c r="O57" i="1"/>
  <c r="O27" i="1"/>
  <c r="R24" i="2"/>
  <c r="R50" i="1"/>
  <c r="R60" i="1"/>
  <c r="R37" i="1"/>
  <c r="R39" i="2"/>
  <c r="O15" i="1"/>
  <c r="W24" i="2"/>
  <c r="Z20" i="2"/>
  <c r="AC21" i="2"/>
  <c r="O69" i="1"/>
  <c r="Z17" i="2"/>
  <c r="U22" i="2"/>
  <c r="U15" i="2"/>
  <c r="U16" i="2"/>
  <c r="U41" i="2"/>
  <c r="T39" i="2"/>
  <c r="U42" i="2"/>
  <c r="U21" i="2"/>
  <c r="U18" i="2"/>
  <c r="Z13" i="2"/>
  <c r="O33" i="1"/>
  <c r="U20" i="2"/>
  <c r="Z19" i="2"/>
  <c r="O63" i="1"/>
  <c r="W51" i="1"/>
  <c r="Z63" i="1"/>
  <c r="Z44" i="1"/>
  <c r="Z43" i="1"/>
  <c r="AC42" i="1"/>
  <c r="AC18" i="2" s="1"/>
  <c r="AC62" i="1"/>
  <c r="AC61" i="1"/>
  <c r="AF60" i="1"/>
  <c r="T75" i="1"/>
  <c r="W45" i="1"/>
  <c r="Z38" i="1"/>
  <c r="AC36" i="1"/>
  <c r="Z37" i="1"/>
  <c r="Z49" i="1"/>
  <c r="AC48" i="1"/>
  <c r="Z50" i="1"/>
  <c r="W39" i="1"/>
  <c r="Z55" i="1"/>
  <c r="AC54" i="1"/>
  <c r="Z56" i="1"/>
  <c r="Z13" i="1"/>
  <c r="AC12" i="1"/>
  <c r="Z14" i="1"/>
  <c r="U73" i="1" l="1"/>
  <c r="U18" i="1"/>
  <c r="U19" i="1"/>
  <c r="U20" i="1"/>
  <c r="R21" i="1"/>
  <c r="AF72" i="1"/>
  <c r="AF14" i="2"/>
  <c r="AC74" i="1"/>
  <c r="AC73" i="1"/>
  <c r="X13" i="2"/>
  <c r="X14" i="2"/>
  <c r="AC21" i="1"/>
  <c r="Z45" i="1"/>
  <c r="R15" i="1"/>
  <c r="R69" i="1"/>
  <c r="R45" i="1"/>
  <c r="R51" i="1"/>
  <c r="R57" i="1"/>
  <c r="R33" i="1"/>
  <c r="R75" i="1"/>
  <c r="R63" i="1"/>
  <c r="R39" i="1"/>
  <c r="X19" i="2"/>
  <c r="X20" i="2"/>
  <c r="X18" i="2"/>
  <c r="X22" i="2"/>
  <c r="X15" i="2"/>
  <c r="X41" i="2"/>
  <c r="X16" i="2"/>
  <c r="W39" i="2"/>
  <c r="X42" i="2"/>
  <c r="X21" i="2"/>
  <c r="AC20" i="2"/>
  <c r="X17" i="2"/>
  <c r="U39" i="2"/>
  <c r="U74" i="1"/>
  <c r="Z24" i="2"/>
  <c r="U24" i="2"/>
  <c r="AC17" i="2"/>
  <c r="AC13" i="2"/>
  <c r="AF21" i="2"/>
  <c r="AC19" i="2"/>
  <c r="U6" i="1"/>
  <c r="U6" i="2" s="1"/>
  <c r="U24" i="1"/>
  <c r="U66" i="1"/>
  <c r="U32" i="1"/>
  <c r="U68" i="1"/>
  <c r="U31" i="1"/>
  <c r="U67" i="1"/>
  <c r="U26" i="1"/>
  <c r="U25" i="1"/>
  <c r="U30" i="1"/>
  <c r="U60" i="1"/>
  <c r="U48" i="1"/>
  <c r="U61" i="1"/>
  <c r="U54" i="1"/>
  <c r="U12" i="1"/>
  <c r="U36" i="1"/>
  <c r="U62" i="1"/>
  <c r="U43" i="1"/>
  <c r="U56" i="1"/>
  <c r="U42" i="1"/>
  <c r="U38" i="1"/>
  <c r="U44" i="1"/>
  <c r="U50" i="1"/>
  <c r="U13" i="1"/>
  <c r="U55" i="1"/>
  <c r="U72" i="1"/>
  <c r="U37" i="1"/>
  <c r="U49" i="1"/>
  <c r="U14" i="1"/>
  <c r="Z15" i="1"/>
  <c r="AC38" i="1"/>
  <c r="AC37" i="1"/>
  <c r="AF36" i="1"/>
  <c r="AF54" i="1"/>
  <c r="AC55" i="1"/>
  <c r="AC56" i="1"/>
  <c r="Z39" i="1"/>
  <c r="Z51" i="1"/>
  <c r="AF62" i="1"/>
  <c r="AF61" i="1"/>
  <c r="AI60" i="1"/>
  <c r="AC49" i="1"/>
  <c r="AF48" i="1"/>
  <c r="AC50" i="1"/>
  <c r="AC63" i="1"/>
  <c r="Z57" i="1"/>
  <c r="AC13" i="1"/>
  <c r="AF12" i="1"/>
  <c r="AC14" i="1"/>
  <c r="AC43" i="1"/>
  <c r="AF42" i="1"/>
  <c r="AF18" i="2" s="1"/>
  <c r="AC44" i="1"/>
  <c r="W75" i="1"/>
  <c r="X18" i="1" l="1"/>
  <c r="X19" i="1"/>
  <c r="X20" i="1"/>
  <c r="U21" i="1"/>
  <c r="AF73" i="1"/>
  <c r="AF74" i="1"/>
  <c r="AI14" i="2"/>
  <c r="AI72" i="1"/>
  <c r="AA13" i="2"/>
  <c r="AA14" i="2"/>
  <c r="AF21" i="1"/>
  <c r="AA19" i="2"/>
  <c r="AA20" i="2"/>
  <c r="U27" i="1"/>
  <c r="AC39" i="1"/>
  <c r="X24" i="2"/>
  <c r="U39" i="1"/>
  <c r="AF20" i="2"/>
  <c r="X39" i="2"/>
  <c r="X6" i="1"/>
  <c r="X6" i="2" s="1"/>
  <c r="X24" i="1"/>
  <c r="X66" i="1"/>
  <c r="X32" i="1"/>
  <c r="X26" i="1"/>
  <c r="X68" i="1"/>
  <c r="X67" i="1"/>
  <c r="X31" i="1"/>
  <c r="X25" i="1"/>
  <c r="X30" i="1"/>
  <c r="X60" i="1"/>
  <c r="X36" i="1"/>
  <c r="X61" i="1"/>
  <c r="X48" i="1"/>
  <c r="X54" i="1"/>
  <c r="X12" i="1"/>
  <c r="X62" i="1"/>
  <c r="X38" i="1"/>
  <c r="X43" i="1"/>
  <c r="X42" i="1"/>
  <c r="X49" i="1"/>
  <c r="X13" i="1"/>
  <c r="X56" i="1"/>
  <c r="X44" i="1"/>
  <c r="X72" i="1"/>
  <c r="X37" i="1"/>
  <c r="X55" i="1"/>
  <c r="X14" i="1"/>
  <c r="X50" i="1"/>
  <c r="U15" i="1"/>
  <c r="U57" i="1"/>
  <c r="AF17" i="2"/>
  <c r="U69" i="1"/>
  <c r="X73" i="1"/>
  <c r="X74" i="1"/>
  <c r="U33" i="1"/>
  <c r="AC24" i="2"/>
  <c r="AC15" i="1"/>
  <c r="AF19" i="2"/>
  <c r="U75" i="1"/>
  <c r="AI21" i="2"/>
  <c r="U51" i="1"/>
  <c r="U63" i="1"/>
  <c r="AC45" i="1"/>
  <c r="AF13" i="2"/>
  <c r="U45" i="1"/>
  <c r="AA17" i="2"/>
  <c r="AA22" i="2"/>
  <c r="AA16" i="2"/>
  <c r="AA41" i="2"/>
  <c r="AA15" i="2"/>
  <c r="Z39" i="2"/>
  <c r="AA42" i="2"/>
  <c r="AA21" i="2"/>
  <c r="AA18" i="2"/>
  <c r="Z75" i="1"/>
  <c r="AF43" i="1"/>
  <c r="AF45" i="1" s="1"/>
  <c r="AI42" i="1"/>
  <c r="AI18" i="2" s="1"/>
  <c r="AF44" i="1"/>
  <c r="AI62" i="1"/>
  <c r="AI61" i="1"/>
  <c r="AL60" i="1"/>
  <c r="AC57" i="1"/>
  <c r="AF56" i="1"/>
  <c r="AF55" i="1"/>
  <c r="AI54" i="1"/>
  <c r="AF63" i="1"/>
  <c r="AC51" i="1"/>
  <c r="AF37" i="1"/>
  <c r="AI36" i="1"/>
  <c r="AF38" i="1"/>
  <c r="AI48" i="1"/>
  <c r="AF50" i="1"/>
  <c r="AF49" i="1"/>
  <c r="AI12" i="1"/>
  <c r="AF13" i="1"/>
  <c r="AF14" i="1"/>
  <c r="AA18" i="1" l="1"/>
  <c r="AA19" i="1"/>
  <c r="AA20" i="1"/>
  <c r="X21" i="1"/>
  <c r="AI73" i="1"/>
  <c r="AI74" i="1"/>
  <c r="AL14" i="2"/>
  <c r="AP14" i="2" s="1"/>
  <c r="AL72" i="1"/>
  <c r="AD20" i="2"/>
  <c r="AD14" i="2"/>
  <c r="AI21" i="1"/>
  <c r="AL73" i="1"/>
  <c r="AL74" i="1"/>
  <c r="AP18" i="1"/>
  <c r="X75" i="1"/>
  <c r="AA24" i="2"/>
  <c r="X69" i="1"/>
  <c r="AD17" i="2"/>
  <c r="X27" i="1"/>
  <c r="X15" i="1"/>
  <c r="X57" i="1"/>
  <c r="AL21" i="2"/>
  <c r="AA39" i="2"/>
  <c r="AI19" i="2"/>
  <c r="AI63" i="1"/>
  <c r="AD13" i="2"/>
  <c r="X39" i="1"/>
  <c r="X63" i="1"/>
  <c r="AD19" i="2"/>
  <c r="X51" i="1"/>
  <c r="X45" i="1"/>
  <c r="X33" i="1"/>
  <c r="AD22" i="2"/>
  <c r="AD15" i="2"/>
  <c r="AD16" i="2"/>
  <c r="AD41" i="2"/>
  <c r="AC39" i="2"/>
  <c r="AD42" i="2"/>
  <c r="AD21" i="2"/>
  <c r="AD18" i="2"/>
  <c r="AA6" i="1"/>
  <c r="AA6" i="2" s="1"/>
  <c r="AA24" i="1"/>
  <c r="AA66" i="1"/>
  <c r="AA67" i="1"/>
  <c r="AA26" i="1"/>
  <c r="AA31" i="1"/>
  <c r="AA25" i="1"/>
  <c r="AA68" i="1"/>
  <c r="AA32" i="1"/>
  <c r="AA30" i="1"/>
  <c r="AA60" i="1"/>
  <c r="AA62" i="1"/>
  <c r="AA12" i="1"/>
  <c r="AA48" i="1"/>
  <c r="AA54" i="1"/>
  <c r="AA36" i="1"/>
  <c r="AA61" i="1"/>
  <c r="AA55" i="1"/>
  <c r="AA72" i="1"/>
  <c r="AA49" i="1"/>
  <c r="AA37" i="1"/>
  <c r="AA14" i="1"/>
  <c r="AA13" i="1"/>
  <c r="AA56" i="1"/>
  <c r="AA43" i="1"/>
  <c r="AA42" i="1"/>
  <c r="AA44" i="1"/>
  <c r="AA38" i="1"/>
  <c r="AA50" i="1"/>
  <c r="AA74" i="1"/>
  <c r="AF24" i="2"/>
  <c r="AA73" i="1"/>
  <c r="AI17" i="2"/>
  <c r="AI20" i="2"/>
  <c r="AI13" i="2"/>
  <c r="AL61" i="1"/>
  <c r="AP60" i="1"/>
  <c r="AL62" i="1"/>
  <c r="AF51" i="1"/>
  <c r="AI50" i="1"/>
  <c r="AL48" i="1"/>
  <c r="AI49" i="1"/>
  <c r="AI56" i="1"/>
  <c r="AL54" i="1"/>
  <c r="AI55" i="1"/>
  <c r="AC75" i="1"/>
  <c r="AI14" i="1"/>
  <c r="AI13" i="1"/>
  <c r="AL12" i="1"/>
  <c r="AF57" i="1"/>
  <c r="AL42" i="1"/>
  <c r="AL18" i="2" s="1"/>
  <c r="AI43" i="1"/>
  <c r="AI44" i="1"/>
  <c r="AF15" i="1"/>
  <c r="AF39" i="1"/>
  <c r="AI37" i="1"/>
  <c r="AL36" i="1"/>
  <c r="AI38" i="1"/>
  <c r="AD73" i="1" l="1"/>
  <c r="AD18" i="1"/>
  <c r="AD19" i="1"/>
  <c r="AD20" i="1"/>
  <c r="AA21" i="1"/>
  <c r="AA33" i="1"/>
  <c r="AG17" i="2"/>
  <c r="AG14" i="2"/>
  <c r="AQ18" i="1"/>
  <c r="AQ21" i="1" s="1"/>
  <c r="AP20" i="1"/>
  <c r="AQ20" i="1" s="1"/>
  <c r="AP19" i="1"/>
  <c r="AQ19" i="1" s="1"/>
  <c r="AL21" i="1"/>
  <c r="AD74" i="1"/>
  <c r="AA45" i="1"/>
  <c r="AA63" i="1"/>
  <c r="AA51" i="1"/>
  <c r="AA15" i="1"/>
  <c r="AA27" i="1"/>
  <c r="AL20" i="2"/>
  <c r="AP21" i="2"/>
  <c r="AD39" i="2"/>
  <c r="AG13" i="2"/>
  <c r="AG41" i="2"/>
  <c r="AG22" i="2"/>
  <c r="AG16" i="2"/>
  <c r="AF39" i="2"/>
  <c r="AG15" i="2"/>
  <c r="AG42" i="2"/>
  <c r="AG21" i="2"/>
  <c r="AG18" i="2"/>
  <c r="AG19" i="2"/>
  <c r="AL13" i="2"/>
  <c r="AA75" i="1"/>
  <c r="AI39" i="1"/>
  <c r="AD24" i="2"/>
  <c r="AI15" i="1"/>
  <c r="AA39" i="1"/>
  <c r="AL19" i="2"/>
  <c r="AI24" i="2"/>
  <c r="AP18" i="2"/>
  <c r="AL63" i="1"/>
  <c r="AL17" i="2"/>
  <c r="AP17" i="2" s="1"/>
  <c r="AD6" i="1"/>
  <c r="AD6" i="2" s="1"/>
  <c r="AD66" i="1"/>
  <c r="AD24" i="1"/>
  <c r="AD25" i="1"/>
  <c r="AD67" i="1"/>
  <c r="AD31" i="1"/>
  <c r="AD26" i="1"/>
  <c r="AD68" i="1"/>
  <c r="AD30" i="1"/>
  <c r="AD32" i="1"/>
  <c r="AD60" i="1"/>
  <c r="AD62" i="1"/>
  <c r="AD36" i="1"/>
  <c r="AD61" i="1"/>
  <c r="AD12" i="1"/>
  <c r="AD48" i="1"/>
  <c r="AD54" i="1"/>
  <c r="AD13" i="1"/>
  <c r="AD50" i="1"/>
  <c r="AD43" i="1"/>
  <c r="AD44" i="1"/>
  <c r="AD42" i="1"/>
  <c r="AD56" i="1"/>
  <c r="AD55" i="1"/>
  <c r="AD37" i="1"/>
  <c r="AD72" i="1"/>
  <c r="AD38" i="1"/>
  <c r="AD49" i="1"/>
  <c r="AD14" i="1"/>
  <c r="AA57" i="1"/>
  <c r="AA69" i="1"/>
  <c r="AG20" i="2"/>
  <c r="AL56" i="1"/>
  <c r="AL55" i="1"/>
  <c r="AL57" i="1" s="1"/>
  <c r="AP54" i="1"/>
  <c r="AI57" i="1"/>
  <c r="AF75" i="1"/>
  <c r="AL14" i="1"/>
  <c r="AL13" i="1"/>
  <c r="AP12" i="1"/>
  <c r="AL50" i="1"/>
  <c r="AL49" i="1"/>
  <c r="AP48" i="1"/>
  <c r="AP62" i="1"/>
  <c r="AL44" i="1"/>
  <c r="AL43" i="1"/>
  <c r="AP42" i="1"/>
  <c r="AP36" i="1"/>
  <c r="AL38" i="1"/>
  <c r="AL37" i="1"/>
  <c r="AI45" i="1"/>
  <c r="AI51" i="1"/>
  <c r="AP61" i="1"/>
  <c r="AG73" i="1" l="1"/>
  <c r="AG18" i="1"/>
  <c r="AG19" i="1"/>
  <c r="AG20" i="1"/>
  <c r="AD21" i="1"/>
  <c r="AD75" i="1"/>
  <c r="AJ13" i="2"/>
  <c r="AJ14" i="2"/>
  <c r="AP21" i="1"/>
  <c r="AP63" i="1"/>
  <c r="AG74" i="1"/>
  <c r="AD57" i="1"/>
  <c r="AD39" i="1"/>
  <c r="AD33" i="1"/>
  <c r="AJ17" i="2"/>
  <c r="AJ22" i="2"/>
  <c r="AJ16" i="2"/>
  <c r="AJ15" i="2"/>
  <c r="AJ41" i="2"/>
  <c r="AI39" i="2"/>
  <c r="AJ42" i="2"/>
  <c r="AJ18" i="2"/>
  <c r="AJ21" i="2"/>
  <c r="AG39" i="2"/>
  <c r="AG24" i="2"/>
  <c r="AG6" i="1"/>
  <c r="AG6" i="2" s="1"/>
  <c r="AG66" i="1"/>
  <c r="AG24" i="1"/>
  <c r="AG68" i="1"/>
  <c r="AG25" i="1"/>
  <c r="AG67" i="1"/>
  <c r="AG32" i="1"/>
  <c r="AG26" i="1"/>
  <c r="AG31" i="1"/>
  <c r="AG30" i="1"/>
  <c r="AG60" i="1"/>
  <c r="AG12" i="1"/>
  <c r="AG61" i="1"/>
  <c r="AG54" i="1"/>
  <c r="AG62" i="1"/>
  <c r="AG36" i="1"/>
  <c r="AG48" i="1"/>
  <c r="AG44" i="1"/>
  <c r="AG56" i="1"/>
  <c r="AG42" i="1"/>
  <c r="AG14" i="1"/>
  <c r="AG43" i="1"/>
  <c r="AG13" i="1"/>
  <c r="AG55" i="1"/>
  <c r="AG37" i="1"/>
  <c r="AG49" i="1"/>
  <c r="AG50" i="1"/>
  <c r="AG72" i="1"/>
  <c r="AG38" i="1"/>
  <c r="AD51" i="1"/>
  <c r="AD15" i="1"/>
  <c r="AD27" i="1"/>
  <c r="AL15" i="1"/>
  <c r="AP13" i="2"/>
  <c r="AL24" i="2"/>
  <c r="AP20" i="2"/>
  <c r="AD69" i="1"/>
  <c r="AP19" i="2"/>
  <c r="AD63" i="1"/>
  <c r="AJ20" i="2"/>
  <c r="AD45" i="1"/>
  <c r="AJ19" i="2"/>
  <c r="AP72" i="1"/>
  <c r="AP43" i="1"/>
  <c r="AP49" i="1"/>
  <c r="AP44" i="1"/>
  <c r="AP50" i="1"/>
  <c r="AP57" i="1"/>
  <c r="AP14" i="1"/>
  <c r="AP55" i="1"/>
  <c r="AL45" i="1"/>
  <c r="AP45" i="1" s="1"/>
  <c r="AI75" i="1"/>
  <c r="AP37" i="1"/>
  <c r="AP56" i="1"/>
  <c r="AP38" i="1"/>
  <c r="AL51" i="1"/>
  <c r="AP51" i="1" s="1"/>
  <c r="AL39" i="1"/>
  <c r="AP39" i="1" s="1"/>
  <c r="AP13" i="1"/>
  <c r="AJ73" i="1" l="1"/>
  <c r="AJ18" i="1"/>
  <c r="AJ19" i="1"/>
  <c r="AJ20" i="1"/>
  <c r="AG21" i="1"/>
  <c r="AG75" i="1"/>
  <c r="AM20" i="2"/>
  <c r="AM14" i="2"/>
  <c r="AM19" i="2"/>
  <c r="AJ24" i="2"/>
  <c r="AG57" i="1"/>
  <c r="AG69" i="1"/>
  <c r="AG15" i="1"/>
  <c r="AG63" i="1"/>
  <c r="AG33" i="1"/>
  <c r="AJ6" i="1"/>
  <c r="AJ6" i="2" s="1"/>
  <c r="AJ24" i="1"/>
  <c r="AJ66" i="1"/>
  <c r="AJ25" i="1"/>
  <c r="AJ67" i="1"/>
  <c r="AJ68" i="1"/>
  <c r="AJ31" i="1"/>
  <c r="AJ32" i="1"/>
  <c r="AJ26" i="1"/>
  <c r="AJ30" i="1"/>
  <c r="AJ60" i="1"/>
  <c r="AJ48" i="1"/>
  <c r="AJ12" i="1"/>
  <c r="AJ36" i="1"/>
  <c r="AJ61" i="1"/>
  <c r="AJ54" i="1"/>
  <c r="AJ62" i="1"/>
  <c r="AJ43" i="1"/>
  <c r="AJ50" i="1"/>
  <c r="AJ38" i="1"/>
  <c r="AJ55" i="1"/>
  <c r="AJ42" i="1"/>
  <c r="AJ44" i="1"/>
  <c r="AJ56" i="1"/>
  <c r="AJ37" i="1"/>
  <c r="AJ13" i="1"/>
  <c r="AJ49" i="1"/>
  <c r="AJ14" i="1"/>
  <c r="AJ72" i="1"/>
  <c r="AG45" i="1"/>
  <c r="AM17" i="2"/>
  <c r="AM15" i="2"/>
  <c r="AP24" i="2"/>
  <c r="AQ20" i="2" s="1"/>
  <c r="AM41" i="2"/>
  <c r="AM22" i="2"/>
  <c r="AM16" i="2"/>
  <c r="AL39" i="2"/>
  <c r="AM42" i="2"/>
  <c r="AM21" i="2"/>
  <c r="AM18" i="2"/>
  <c r="AG51" i="1"/>
  <c r="AJ74" i="1"/>
  <c r="AG39" i="1"/>
  <c r="AJ39" i="2"/>
  <c r="AP15" i="1"/>
  <c r="AM13" i="2"/>
  <c r="AG27" i="1"/>
  <c r="AP73" i="1"/>
  <c r="AL75" i="1"/>
  <c r="AP74" i="1"/>
  <c r="AM74" i="1" l="1"/>
  <c r="AM18" i="1"/>
  <c r="AM19" i="1"/>
  <c r="AM20" i="1"/>
  <c r="AJ21" i="1"/>
  <c r="AJ33" i="1"/>
  <c r="AJ75" i="1"/>
  <c r="AJ63" i="1"/>
  <c r="AM73" i="1"/>
  <c r="AJ15" i="1"/>
  <c r="AJ51" i="1"/>
  <c r="AQ22" i="2"/>
  <c r="AQ16" i="2"/>
  <c r="AQ41" i="2"/>
  <c r="AQ15" i="2"/>
  <c r="AP39" i="2"/>
  <c r="AQ42" i="2"/>
  <c r="AQ17" i="2"/>
  <c r="AQ18" i="2"/>
  <c r="AQ21" i="2"/>
  <c r="AJ45" i="1"/>
  <c r="AQ13" i="2"/>
  <c r="AM6" i="1"/>
  <c r="AM6" i="2" s="1"/>
  <c r="AM66" i="1"/>
  <c r="AM24" i="1"/>
  <c r="AM68" i="1"/>
  <c r="AM67" i="1"/>
  <c r="AM32" i="1"/>
  <c r="AM31" i="1"/>
  <c r="AM25" i="1"/>
  <c r="AM26" i="1"/>
  <c r="AM30" i="1"/>
  <c r="AM60" i="1"/>
  <c r="AM62" i="1"/>
  <c r="AM36" i="1"/>
  <c r="AM61" i="1"/>
  <c r="AM12" i="1"/>
  <c r="AM54" i="1"/>
  <c r="AM48" i="1"/>
  <c r="AM13" i="1"/>
  <c r="AM55" i="1"/>
  <c r="AM49" i="1"/>
  <c r="AM43" i="1"/>
  <c r="AM38" i="1"/>
  <c r="AM42" i="1"/>
  <c r="AM37" i="1"/>
  <c r="AM44" i="1"/>
  <c r="AM56" i="1"/>
  <c r="AM14" i="1"/>
  <c r="AM50" i="1"/>
  <c r="AM72" i="1"/>
  <c r="AQ19" i="2"/>
  <c r="AJ57" i="1"/>
  <c r="AM24" i="2"/>
  <c r="AJ69" i="1"/>
  <c r="AM39" i="2"/>
  <c r="AJ39" i="1"/>
  <c r="AJ27" i="1"/>
  <c r="AP75" i="1"/>
  <c r="AQ73" i="1" s="1"/>
  <c r="AM21" i="1" l="1"/>
  <c r="AM75" i="1"/>
  <c r="AL7" i="2"/>
  <c r="C9" i="2"/>
  <c r="C9" i="1" s="1"/>
  <c r="AQ14" i="2"/>
  <c r="AQ24" i="2" s="1"/>
  <c r="AQ74" i="1"/>
  <c r="AM45" i="1"/>
  <c r="AM63" i="1"/>
  <c r="AM33" i="1"/>
  <c r="AQ39" i="2"/>
  <c r="N7" i="2"/>
  <c r="AN7" i="2"/>
  <c r="AT7" i="2"/>
  <c r="K7" i="2"/>
  <c r="E7" i="2"/>
  <c r="H7" i="2"/>
  <c r="Q7" i="2"/>
  <c r="T7" i="2"/>
  <c r="W7" i="2"/>
  <c r="Z7" i="2"/>
  <c r="AC7" i="2"/>
  <c r="AF7" i="2"/>
  <c r="AI7" i="2"/>
  <c r="AM69" i="1"/>
  <c r="AM51" i="1"/>
  <c r="AM57" i="1"/>
  <c r="AQ6" i="1"/>
  <c r="AQ6" i="2" s="1"/>
  <c r="AQ66" i="1"/>
  <c r="AQ31" i="1"/>
  <c r="AQ24" i="1"/>
  <c r="AQ30" i="1"/>
  <c r="AQ67" i="1"/>
  <c r="AQ68" i="1"/>
  <c r="AQ26" i="1"/>
  <c r="AQ25" i="1"/>
  <c r="AQ32" i="1"/>
  <c r="AQ60" i="1"/>
  <c r="AQ54" i="1"/>
  <c r="AQ62" i="1"/>
  <c r="AQ48" i="1"/>
  <c r="AQ36" i="1"/>
  <c r="AQ12" i="1"/>
  <c r="AQ61" i="1"/>
  <c r="AQ42" i="1"/>
  <c r="AQ37" i="1"/>
  <c r="AQ49" i="1"/>
  <c r="AQ55" i="1"/>
  <c r="AQ43" i="1"/>
  <c r="AQ56" i="1"/>
  <c r="AQ44" i="1"/>
  <c r="AQ72" i="1"/>
  <c r="AQ38" i="1"/>
  <c r="AQ14" i="1"/>
  <c r="AQ50" i="1"/>
  <c r="AQ13" i="1"/>
  <c r="AM15" i="1"/>
  <c r="AM27" i="1"/>
  <c r="AM39" i="1"/>
  <c r="AT7" i="1"/>
  <c r="H7" i="1"/>
  <c r="E7" i="1"/>
  <c r="K7" i="1"/>
  <c r="Q7" i="1"/>
  <c r="N7" i="1"/>
  <c r="T7" i="1"/>
  <c r="W7" i="1"/>
  <c r="Z7" i="1"/>
  <c r="AC7" i="1"/>
  <c r="AF7" i="1"/>
  <c r="AI7" i="1"/>
  <c r="AL7" i="1"/>
  <c r="AQ75" i="1" l="1"/>
  <c r="AQ57" i="1"/>
  <c r="AQ69" i="1"/>
  <c r="AP7" i="2"/>
  <c r="AQ27" i="1"/>
  <c r="AQ15" i="1"/>
  <c r="AQ51" i="1"/>
  <c r="AQ45" i="1"/>
  <c r="AQ33" i="1"/>
  <c r="AP7" i="1"/>
</calcChain>
</file>

<file path=xl/sharedStrings.xml><?xml version="1.0" encoding="utf-8"?>
<sst xmlns="http://schemas.openxmlformats.org/spreadsheetml/2006/main" count="139" uniqueCount="86">
  <si>
    <t>[</t>
  </si>
  <si>
    <t>]</t>
  </si>
  <si>
    <t>=</t>
  </si>
  <si>
    <t>x</t>
  </si>
  <si>
    <t>(</t>
  </si>
  <si>
    <t>)</t>
  </si>
  <si>
    <t xml:space="preserve"> </t>
  </si>
  <si>
    <t>Coût / place / jour</t>
  </si>
  <si>
    <t>Total des salaires Management</t>
  </si>
  <si>
    <t>Total des salaires Production</t>
  </si>
  <si>
    <t>Total des salaires Vente &amp; Service</t>
  </si>
  <si>
    <t>Total des salaires Approvisionnement</t>
  </si>
  <si>
    <t>Total des salaires Finance &amp; Comptabilité</t>
  </si>
  <si>
    <t>Total des salaires Marketing &amp; Communication</t>
  </si>
  <si>
    <t>Total des salaires Théâtralisation</t>
  </si>
  <si>
    <t>Total des salaires R&amp;D</t>
  </si>
  <si>
    <t>Total des salaires Autres</t>
  </si>
  <si>
    <t>Total des salaires et bénéfices gouvernementaux</t>
  </si>
  <si>
    <t>CSST et CNT</t>
  </si>
  <si>
    <t>Avantages sociaux (employés avec pourboires) :</t>
  </si>
  <si>
    <t>Avantages sociaux (employés sans pourboires) :</t>
  </si>
  <si>
    <t>Salaires</t>
  </si>
  <si>
    <t>Salaires "Management"</t>
  </si>
  <si>
    <t>Salaire "Production"</t>
  </si>
  <si>
    <t>Salaire "Vente et service"</t>
  </si>
  <si>
    <t>Salaire "Approvisionnement"</t>
  </si>
  <si>
    <t>Salaire "Finance &amp; Comptabilité"</t>
  </si>
  <si>
    <t>Salaire "Marketing &amp; Communication"</t>
  </si>
  <si>
    <t>Salaire "Théâtralisation"</t>
  </si>
  <si>
    <t>Salaire "R&amp;D"</t>
  </si>
  <si>
    <t>Salaire "Autres"</t>
  </si>
  <si>
    <t>Total des salaires</t>
  </si>
  <si>
    <t>Bénéfices aux employés</t>
  </si>
  <si>
    <t>Bénéfices gouvernementaux</t>
  </si>
  <si>
    <t xml:space="preserve">Crédit d'impôt pourboires </t>
  </si>
  <si>
    <t>Assurance groupe</t>
  </si>
  <si>
    <t>Plan de pension</t>
  </si>
  <si>
    <t xml:space="preserve">Repas aux employés </t>
  </si>
  <si>
    <t>Formation</t>
  </si>
  <si>
    <t>Bien-être des employés</t>
  </si>
  <si>
    <t>6270 à 6295</t>
  </si>
  <si>
    <t>Autres</t>
  </si>
  <si>
    <t>Total des bénéfices aux employés</t>
  </si>
  <si>
    <t>Total des bénéfices gouvernementaux + (CSST et CNT)</t>
  </si>
  <si>
    <t xml:space="preserve">Total des bénéfices aux employés </t>
  </si>
  <si>
    <t>Votre entreprise inc.</t>
  </si>
  <si>
    <t>États des résultats prévisionnels</t>
  </si>
  <si>
    <t>Nb de places</t>
  </si>
  <si>
    <t>Coût de la main-d'œuvre par place</t>
  </si>
  <si>
    <t>Coût de la main-d’œuvre par place</t>
  </si>
  <si>
    <t>Pour la période…</t>
  </si>
  <si>
    <t>Nb de place</t>
  </si>
  <si>
    <t>Pér.01</t>
  </si>
  <si>
    <t>(%)</t>
  </si>
  <si>
    <t>Pér.02</t>
  </si>
  <si>
    <t>Pér.03</t>
  </si>
  <si>
    <t>Pér.04</t>
  </si>
  <si>
    <t>Pér.05</t>
  </si>
  <si>
    <t>Pér.06</t>
  </si>
  <si>
    <t>Pér.07</t>
  </si>
  <si>
    <t>Pér.08</t>
  </si>
  <si>
    <t>Pér.09</t>
  </si>
  <si>
    <t>Pér.10</t>
  </si>
  <si>
    <t>Pér.11</t>
  </si>
  <si>
    <t>Pér./12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</si>
  <si>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</si>
  <si>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</si>
  <si>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</si>
  <si>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</si>
  <si>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</si>
  <si>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</si>
  <si>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</si>
  <si>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</si>
  <si>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</si>
  <si>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</si>
  <si>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</si>
  <si>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 xml:space="preserve">Novembre </t>
  </si>
  <si>
    <t>Décembre</t>
  </si>
  <si>
    <t>Année</t>
  </si>
  <si>
    <t>Coût annuel</t>
  </si>
  <si>
    <t>Achalandage annuelle</t>
  </si>
  <si>
    <t>Um/A</t>
  </si>
  <si>
    <t>CmO</t>
  </si>
  <si>
    <t>Total des coûts de la main d'œuvre</t>
  </si>
  <si>
    <t>Salaires "Acquisition de Talents"</t>
  </si>
  <si>
    <t>Total des salaires Acquisition de Talents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</si>
</sst>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.00_);\(&quot;$&quot;#,##0.00\)"/>
    <numFmt numFmtId="165" formatCode="[$-C0C]d\ mmm\ yyyy;@"/>
    <numFmt numFmtId="166" formatCode="#,##0.00\ &quot;$&quot;"/>
    <numFmt numFmtId="167" formatCode="_(&quot;$&quot;* #,##0.00_);_(&quot;$&quot;* \(#,##0.00\);_(&quot;$&quot;* &quot;-&quot;??_);_(@_)"/>
    <numFmt numFmtId="168" formatCode="_ * #,##0_)\ _$_ ;_ * \(#,##0\)\ _$_ ;_ * &quot;-&quot;_)\ _$_ ;_ @_ "/>
    <numFmt numFmtId="169" formatCode="0.0%"/>
    <numFmt numFmtId="170" formatCode="_ * #,##0.00_)\ _$_ ;_ * \(#,##0.00\)\ _$_ ;_ * &quot;-&quot;??_)\ _$_ ;_ @_ "/>
    <numFmt numFmtId="171" formatCode="_ * #,##0.00_)\ _$_ ;_ * \(#,##0.00\)\ _$_ ;_ * &quot;-&quot;_)\ _$_ ;_ @_ "/>
  </numFmts>
  <fonts count="3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rial"/>
      <family val="2"/>
    </font>
    <font>
      <b/>
      <sz val="80"/>
      <color theme="7" tint="0.59999389629810485"/>
      <name val="Aptos Narrow"/>
      <family val="2"/>
      <scheme val="minor"/>
    </font>
    <font>
      <sz val="12"/>
      <color theme="7" tint="0.59999389629810485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0"/>
      <name val="Arial"/>
      <family val="2"/>
      <charset val="204"/>
    </font>
    <font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20"/>
      <color theme="0"/>
      <name val="Aptos Narrow"/>
      <family val="2"/>
      <scheme val="minor"/>
    </font>
    <font>
      <b/>
      <sz val="10"/>
      <color theme="1"/>
      <name val="Arial"/>
      <family val="2"/>
    </font>
    <font>
      <sz val="10"/>
      <color indexed="14"/>
      <name val="Arial"/>
      <family val="2"/>
    </font>
    <font>
      <sz val="10"/>
      <color theme="7" tint="0.79998168889431442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</font>
    <font>
      <b/>
      <sz val="10"/>
      <color theme="0"/>
      <name val="Arial"/>
      <family val="2"/>
      <charset val="204"/>
    </font>
    <font>
      <b/>
      <sz val="13"/>
      <color theme="1"/>
      <name val="Arial"/>
      <family val="2"/>
    </font>
    <font>
      <b/>
      <sz val="10"/>
      <color indexed="14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3"/>
      <color rgb="FF0070C0"/>
      <name val="Arial"/>
      <family val="2"/>
    </font>
    <font>
      <b/>
      <sz val="14"/>
      <color rgb="FF0070C0"/>
      <name val="Arial"/>
      <family val="2"/>
    </font>
    <font>
      <sz val="10"/>
      <color rgb="FF0070C0"/>
      <name val="Arial"/>
      <family val="2"/>
    </font>
    <font>
      <b/>
      <u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</cellStyleXfs>
  <cellXfs count="301">
    <xf numFmtId="0" fontId="0" fillId="0" borderId="0" xfId="0"/>
    <xf numFmtId="0" fontId="4" fillId="0" borderId="0" xfId="1"/>
    <xf numFmtId="0" fontId="3" fillId="3" borderId="3" xfId="2" applyFont="1" applyFill="1" applyBorder="1"/>
    <xf numFmtId="0" fontId="3" fillId="3" borderId="0" xfId="2" applyFont="1" applyFill="1"/>
    <xf numFmtId="0" fontId="7" fillId="3" borderId="0" xfId="2" applyFont="1" applyFill="1" applyAlignment="1">
      <alignment horizontal="center"/>
    </xf>
    <xf numFmtId="0" fontId="8" fillId="4" borderId="0" xfId="1" applyFont="1" applyFill="1"/>
    <xf numFmtId="0" fontId="4" fillId="4" borderId="0" xfId="1" applyFill="1"/>
    <xf numFmtId="0" fontId="9" fillId="3" borderId="0" xfId="2" applyFont="1" applyFill="1" applyAlignment="1">
      <alignment horizontal="center"/>
    </xf>
    <xf numFmtId="0" fontId="10" fillId="3" borderId="0" xfId="1" applyFont="1" applyFill="1"/>
    <xf numFmtId="0" fontId="4" fillId="0" borderId="8" xfId="1" applyBorder="1"/>
    <xf numFmtId="165" fontId="11" fillId="2" borderId="1" xfId="1" applyNumberFormat="1" applyFont="1" applyFill="1" applyBorder="1"/>
    <xf numFmtId="166" fontId="12" fillId="2" borderId="2" xfId="1" applyNumberFormat="1" applyFont="1" applyFill="1" applyBorder="1"/>
    <xf numFmtId="165" fontId="4" fillId="0" borderId="0" xfId="1" applyNumberFormat="1"/>
    <xf numFmtId="165" fontId="4" fillId="4" borderId="0" xfId="1" applyNumberFormat="1" applyFill="1"/>
    <xf numFmtId="165" fontId="4" fillId="2" borderId="1" xfId="1" applyNumberFormat="1" applyFill="1" applyBorder="1"/>
    <xf numFmtId="165" fontId="11" fillId="0" borderId="0" xfId="1" applyNumberFormat="1" applyFont="1"/>
    <xf numFmtId="165" fontId="11" fillId="0" borderId="8" xfId="1" applyNumberFormat="1" applyFont="1" applyBorder="1"/>
    <xf numFmtId="165" fontId="11" fillId="5" borderId="1" xfId="1" applyNumberFormat="1" applyFont="1" applyFill="1" applyBorder="1"/>
    <xf numFmtId="0" fontId="13" fillId="3" borderId="0" xfId="2" applyFont="1" applyFill="1" applyAlignment="1">
      <alignment horizontal="center"/>
    </xf>
    <xf numFmtId="0" fontId="3" fillId="3" borderId="0" xfId="2" applyFont="1" applyFill="1" applyAlignment="1">
      <alignment horizontal="center"/>
    </xf>
    <xf numFmtId="0" fontId="4" fillId="0" borderId="4" xfId="1" applyBorder="1"/>
    <xf numFmtId="10" fontId="11" fillId="2" borderId="4" xfId="1" applyNumberFormat="1" applyFont="1" applyFill="1" applyBorder="1" applyAlignment="1">
      <alignment horizontal="center"/>
    </xf>
    <xf numFmtId="10" fontId="11" fillId="2" borderId="5" xfId="1" applyNumberFormat="1" applyFont="1" applyFill="1" applyBorder="1" applyAlignment="1">
      <alignment horizontal="center"/>
    </xf>
    <xf numFmtId="10" fontId="4" fillId="0" borderId="0" xfId="1" applyNumberFormat="1" applyAlignment="1">
      <alignment horizontal="center"/>
    </xf>
    <xf numFmtId="10" fontId="4" fillId="4" borderId="0" xfId="1" applyNumberFormat="1" applyFill="1" applyAlignment="1">
      <alignment horizontal="center"/>
    </xf>
    <xf numFmtId="10" fontId="4" fillId="2" borderId="4" xfId="1" applyNumberFormat="1" applyFill="1" applyBorder="1" applyAlignment="1">
      <alignment horizontal="center"/>
    </xf>
    <xf numFmtId="10" fontId="4" fillId="2" borderId="5" xfId="1" applyNumberFormat="1" applyFill="1" applyBorder="1" applyAlignment="1">
      <alignment horizontal="center"/>
    </xf>
    <xf numFmtId="10" fontId="11" fillId="0" borderId="0" xfId="1" applyNumberFormat="1" applyFont="1" applyAlignment="1">
      <alignment horizontal="center"/>
    </xf>
    <xf numFmtId="10" fontId="11" fillId="0" borderId="8" xfId="1" applyNumberFormat="1" applyFont="1" applyBorder="1" applyAlignment="1">
      <alignment horizontal="center"/>
    </xf>
    <xf numFmtId="10" fontId="14" fillId="5" borderId="4" xfId="1" applyNumberFormat="1" applyFont="1" applyFill="1" applyBorder="1" applyAlignment="1">
      <alignment horizontal="center"/>
    </xf>
    <xf numFmtId="164" fontId="2" fillId="5" borderId="0" xfId="2" applyNumberFormat="1" applyFont="1" applyFill="1" applyAlignment="1">
      <alignment horizontal="center"/>
    </xf>
    <xf numFmtId="3" fontId="2" fillId="5" borderId="0" xfId="2" applyNumberFormat="1" applyFont="1" applyFill="1" applyAlignment="1">
      <alignment horizontal="center"/>
    </xf>
    <xf numFmtId="39" fontId="2" fillId="5" borderId="0" xfId="2" applyNumberFormat="1" applyFont="1" applyFill="1" applyAlignment="1">
      <alignment horizontal="center"/>
    </xf>
    <xf numFmtId="165" fontId="11" fillId="2" borderId="4" xfId="1" applyNumberFormat="1" applyFont="1" applyFill="1" applyBorder="1" applyAlignment="1">
      <alignment horizontal="center"/>
    </xf>
    <xf numFmtId="0" fontId="11" fillId="6" borderId="5" xfId="1" applyFont="1" applyFill="1" applyBorder="1" applyAlignment="1">
      <alignment horizontal="center"/>
    </xf>
    <xf numFmtId="0" fontId="4" fillId="0" borderId="0" xfId="1" applyAlignment="1">
      <alignment horizontal="center"/>
    </xf>
    <xf numFmtId="0" fontId="4" fillId="4" borderId="0" xfId="1" applyFill="1" applyAlignment="1">
      <alignment horizontal="center"/>
    </xf>
    <xf numFmtId="0" fontId="4" fillId="6" borderId="5" xfId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8" xfId="1" applyFont="1" applyBorder="1" applyAlignment="1">
      <alignment horizontal="center"/>
    </xf>
    <xf numFmtId="165" fontId="11" fillId="5" borderId="4" xfId="1" applyNumberFormat="1" applyFont="1" applyFill="1" applyBorder="1" applyAlignment="1">
      <alignment horizontal="center"/>
    </xf>
    <xf numFmtId="0" fontId="11" fillId="7" borderId="5" xfId="1" applyFont="1" applyFill="1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165" fontId="11" fillId="2" borderId="6" xfId="1" applyNumberFormat="1" applyFont="1" applyFill="1" applyBorder="1" applyAlignment="1">
      <alignment horizontal="center"/>
    </xf>
    <xf numFmtId="9" fontId="11" fillId="2" borderId="7" xfId="3" applyFont="1" applyFill="1" applyBorder="1" applyAlignment="1" applyProtection="1">
      <alignment horizontal="center"/>
    </xf>
    <xf numFmtId="165" fontId="4" fillId="0" borderId="0" xfId="1" applyNumberFormat="1" applyAlignment="1">
      <alignment horizontal="center"/>
    </xf>
    <xf numFmtId="165" fontId="11" fillId="8" borderId="7" xfId="1" applyNumberFormat="1" applyFont="1" applyFill="1" applyBorder="1" applyAlignment="1">
      <alignment horizontal="center"/>
    </xf>
    <xf numFmtId="165" fontId="11" fillId="2" borderId="7" xfId="1" applyNumberFormat="1" applyFont="1" applyFill="1" applyBorder="1" applyAlignment="1">
      <alignment horizontal="center"/>
    </xf>
    <xf numFmtId="165" fontId="4" fillId="4" borderId="0" xfId="1" applyNumberFormat="1" applyFill="1" applyAlignment="1">
      <alignment horizontal="center"/>
    </xf>
    <xf numFmtId="165" fontId="4" fillId="2" borderId="6" xfId="1" applyNumberFormat="1" applyFill="1" applyBorder="1" applyAlignment="1">
      <alignment horizontal="center"/>
    </xf>
    <xf numFmtId="165" fontId="4" fillId="2" borderId="7" xfId="1" applyNumberFormat="1" applyFill="1" applyBorder="1" applyAlignment="1">
      <alignment horizontal="center"/>
    </xf>
    <xf numFmtId="165" fontId="11" fillId="8" borderId="6" xfId="1" applyNumberFormat="1" applyFont="1" applyFill="1" applyBorder="1" applyAlignment="1">
      <alignment horizontal="center"/>
    </xf>
    <xf numFmtId="165" fontId="11" fillId="0" borderId="0" xfId="1" applyNumberFormat="1" applyFont="1" applyAlignment="1">
      <alignment horizontal="center"/>
    </xf>
    <xf numFmtId="165" fontId="11" fillId="0" borderId="8" xfId="1" applyNumberFormat="1" applyFont="1" applyBorder="1" applyAlignment="1">
      <alignment horizontal="center"/>
    </xf>
    <xf numFmtId="165" fontId="11" fillId="5" borderId="6" xfId="1" applyNumberFormat="1" applyFont="1" applyFill="1" applyBorder="1" applyAlignment="1">
      <alignment horizontal="center"/>
    </xf>
    <xf numFmtId="9" fontId="11" fillId="5" borderId="7" xfId="3" applyFont="1" applyFill="1" applyBorder="1" applyAlignment="1" applyProtection="1">
      <alignment horizontal="center"/>
    </xf>
    <xf numFmtId="0" fontId="8" fillId="0" borderId="0" xfId="1" applyFont="1" applyAlignment="1">
      <alignment horizontal="left"/>
    </xf>
    <xf numFmtId="0" fontId="8" fillId="0" borderId="0" xfId="1" applyFont="1"/>
    <xf numFmtId="168" fontId="15" fillId="0" borderId="0" xfId="4" applyNumberFormat="1" applyFont="1" applyBorder="1" applyProtection="1"/>
    <xf numFmtId="10" fontId="4" fillId="0" borderId="0" xfId="3" applyNumberFormat="1" applyBorder="1" applyProtection="1"/>
    <xf numFmtId="168" fontId="4" fillId="0" borderId="0" xfId="4" applyNumberFormat="1" applyFont="1" applyBorder="1" applyProtection="1"/>
    <xf numFmtId="9" fontId="4" fillId="0" borderId="0" xfId="3" applyBorder="1" applyProtection="1"/>
    <xf numFmtId="168" fontId="16" fillId="4" borderId="0" xfId="1" applyNumberFormat="1" applyFont="1" applyFill="1"/>
    <xf numFmtId="9" fontId="16" fillId="4" borderId="0" xfId="3" applyFont="1" applyFill="1" applyBorder="1" applyProtection="1"/>
    <xf numFmtId="0" fontId="10" fillId="3" borderId="10" xfId="1" applyFont="1" applyFill="1" applyBorder="1"/>
    <xf numFmtId="0" fontId="17" fillId="3" borderId="11" xfId="1" applyFont="1" applyFill="1" applyBorder="1"/>
    <xf numFmtId="168" fontId="10" fillId="3" borderId="12" xfId="4" applyNumberFormat="1" applyFont="1" applyFill="1" applyBorder="1" applyAlignment="1" applyProtection="1">
      <alignment horizontal="center"/>
    </xf>
    <xf numFmtId="10" fontId="10" fillId="3" borderId="13" xfId="3" applyNumberFormat="1" applyFont="1" applyFill="1" applyBorder="1" applyAlignment="1" applyProtection="1">
      <alignment horizontal="center"/>
    </xf>
    <xf numFmtId="167" fontId="10" fillId="3" borderId="12" xfId="4" applyFont="1" applyFill="1" applyBorder="1" applyAlignment="1" applyProtection="1">
      <alignment horizontal="center"/>
    </xf>
    <xf numFmtId="168" fontId="10" fillId="3" borderId="14" xfId="1" applyNumberFormat="1" applyFont="1" applyFill="1" applyBorder="1"/>
    <xf numFmtId="9" fontId="10" fillId="3" borderId="15" xfId="3" applyFont="1" applyFill="1" applyBorder="1" applyProtection="1"/>
    <xf numFmtId="0" fontId="4" fillId="0" borderId="5" xfId="1" applyBorder="1"/>
    <xf numFmtId="167" fontId="18" fillId="0" borderId="16" xfId="3" applyNumberFormat="1" applyFont="1" applyBorder="1" applyAlignment="1" applyProtection="1">
      <alignment horizontal="center"/>
      <protection locked="0"/>
    </xf>
    <xf numFmtId="10" fontId="19" fillId="0" borderId="17" xfId="3" applyNumberFormat="1" applyFont="1" applyBorder="1" applyAlignment="1" applyProtection="1">
      <alignment horizontal="center"/>
    </xf>
    <xf numFmtId="9" fontId="4" fillId="0" borderId="0" xfId="3" applyFill="1" applyBorder="1" applyProtection="1"/>
    <xf numFmtId="167" fontId="19" fillId="5" borderId="4" xfId="1" applyNumberFormat="1" applyFont="1" applyFill="1" applyBorder="1" applyAlignment="1">
      <alignment horizontal="center"/>
    </xf>
    <xf numFmtId="10" fontId="19" fillId="5" borderId="5" xfId="3" applyNumberFormat="1" applyFont="1" applyFill="1" applyBorder="1" applyAlignment="1" applyProtection="1">
      <alignment horizontal="center"/>
    </xf>
    <xf numFmtId="167" fontId="4" fillId="0" borderId="4" xfId="4" applyFont="1" applyBorder="1" applyAlignment="1" applyProtection="1">
      <alignment horizontal="center"/>
    </xf>
    <xf numFmtId="10" fontId="4" fillId="0" borderId="5" xfId="3" applyNumberFormat="1" applyBorder="1" applyAlignment="1" applyProtection="1">
      <alignment horizontal="center"/>
    </xf>
    <xf numFmtId="10" fontId="4" fillId="5" borderId="5" xfId="3" applyNumberFormat="1" applyFill="1" applyBorder="1" applyAlignment="1" applyProtection="1">
      <alignment horizontal="center"/>
    </xf>
    <xf numFmtId="0" fontId="20" fillId="9" borderId="10" xfId="1" applyFont="1" applyFill="1" applyBorder="1"/>
    <xf numFmtId="0" fontId="20" fillId="9" borderId="11" xfId="1" applyFont="1" applyFill="1" applyBorder="1"/>
    <xf numFmtId="0" fontId="20" fillId="0" borderId="4" xfId="1" applyFont="1" applyBorder="1"/>
    <xf numFmtId="167" fontId="20" fillId="9" borderId="6" xfId="4" applyFont="1" applyFill="1" applyBorder="1" applyAlignment="1" applyProtection="1">
      <alignment horizontal="center"/>
    </xf>
    <xf numFmtId="10" fontId="20" fillId="9" borderId="7" xfId="3" applyNumberFormat="1" applyFont="1" applyFill="1" applyBorder="1" applyAlignment="1" applyProtection="1">
      <alignment horizontal="center"/>
    </xf>
    <xf numFmtId="0" fontId="20" fillId="0" borderId="0" xfId="1" applyFont="1"/>
    <xf numFmtId="0" fontId="20" fillId="0" borderId="8" xfId="1" applyFont="1" applyBorder="1"/>
    <xf numFmtId="167" fontId="20" fillId="3" borderId="10" xfId="1" applyNumberFormat="1" applyFont="1" applyFill="1" applyBorder="1" applyAlignment="1">
      <alignment horizontal="center"/>
    </xf>
    <xf numFmtId="10" fontId="20" fillId="3" borderId="18" xfId="1" applyNumberFormat="1" applyFont="1" applyFill="1" applyBorder="1" applyAlignment="1">
      <alignment horizontal="center"/>
    </xf>
    <xf numFmtId="167" fontId="15" fillId="0" borderId="0" xfId="4" applyFont="1" applyBorder="1" applyAlignment="1" applyProtection="1">
      <alignment horizontal="center"/>
    </xf>
    <xf numFmtId="10" fontId="4" fillId="0" borderId="0" xfId="3" applyNumberFormat="1" applyBorder="1" applyAlignment="1" applyProtection="1">
      <alignment horizontal="center"/>
    </xf>
    <xf numFmtId="167" fontId="4" fillId="4" borderId="0" xfId="1" applyNumberFormat="1" applyFill="1" applyAlignment="1">
      <alignment horizontal="center"/>
    </xf>
    <xf numFmtId="10" fontId="4" fillId="4" borderId="0" xfId="3" applyNumberFormat="1" applyFill="1" applyBorder="1" applyAlignment="1" applyProtection="1">
      <alignment horizontal="center"/>
    </xf>
    <xf numFmtId="0" fontId="17" fillId="3" borderId="10" xfId="1" applyFont="1" applyFill="1" applyBorder="1" applyAlignment="1">
      <alignment horizontal="left"/>
    </xf>
    <xf numFmtId="167" fontId="10" fillId="3" borderId="10" xfId="4" applyFont="1" applyFill="1" applyBorder="1" applyAlignment="1" applyProtection="1">
      <alignment horizontal="center"/>
    </xf>
    <xf numFmtId="10" fontId="10" fillId="3" borderId="11" xfId="3" applyNumberFormat="1" applyFont="1" applyFill="1" applyBorder="1" applyAlignment="1" applyProtection="1">
      <alignment horizontal="center"/>
    </xf>
    <xf numFmtId="167" fontId="10" fillId="3" borderId="10" xfId="1" applyNumberFormat="1" applyFont="1" applyFill="1" applyBorder="1" applyAlignment="1">
      <alignment horizontal="center"/>
    </xf>
    <xf numFmtId="167" fontId="18" fillId="0" borderId="4" xfId="3" applyNumberFormat="1" applyFont="1" applyBorder="1" applyAlignment="1" applyProtection="1">
      <alignment horizontal="center"/>
      <protection locked="0"/>
    </xf>
    <xf numFmtId="10" fontId="19" fillId="0" borderId="5" xfId="3" applyNumberFormat="1" applyFont="1" applyBorder="1" applyAlignment="1" applyProtection="1">
      <alignment horizontal="center"/>
    </xf>
    <xf numFmtId="167" fontId="4" fillId="5" borderId="4" xfId="1" applyNumberFormat="1" applyFill="1" applyBorder="1" applyAlignment="1">
      <alignment horizontal="center"/>
    </xf>
    <xf numFmtId="167" fontId="20" fillId="9" borderId="19" xfId="4" applyFont="1" applyFill="1" applyBorder="1" applyAlignment="1" applyProtection="1">
      <alignment horizontal="center"/>
    </xf>
    <xf numFmtId="10" fontId="20" fillId="9" borderId="20" xfId="3" applyNumberFormat="1" applyFont="1" applyFill="1" applyBorder="1" applyAlignment="1" applyProtection="1">
      <alignment horizontal="center"/>
    </xf>
    <xf numFmtId="167" fontId="20" fillId="3" borderId="21" xfId="1" applyNumberFormat="1" applyFont="1" applyFill="1" applyBorder="1" applyAlignment="1">
      <alignment horizontal="center"/>
    </xf>
    <xf numFmtId="10" fontId="20" fillId="3" borderId="11" xfId="3" applyNumberFormat="1" applyFont="1" applyFill="1" applyBorder="1" applyAlignment="1" applyProtection="1">
      <alignment horizontal="center"/>
    </xf>
    <xf numFmtId="0" fontId="17" fillId="3" borderId="10" xfId="1" applyFont="1" applyFill="1" applyBorder="1"/>
    <xf numFmtId="167" fontId="4" fillId="0" borderId="4" xfId="4" applyFont="1" applyFill="1" applyBorder="1" applyAlignment="1" applyProtection="1">
      <alignment horizontal="center"/>
    </xf>
    <xf numFmtId="167" fontId="17" fillId="3" borderId="19" xfId="4" applyFont="1" applyFill="1" applyBorder="1" applyAlignment="1" applyProtection="1">
      <alignment horizontal="center"/>
    </xf>
    <xf numFmtId="165" fontId="20" fillId="0" borderId="0" xfId="1" applyNumberFormat="1" applyFont="1"/>
    <xf numFmtId="165" fontId="20" fillId="0" borderId="8" xfId="1" applyNumberFormat="1" applyFont="1" applyBorder="1"/>
    <xf numFmtId="167" fontId="20" fillId="3" borderId="19" xfId="1" applyNumberFormat="1" applyFont="1" applyFill="1" applyBorder="1" applyAlignment="1">
      <alignment horizontal="center"/>
    </xf>
    <xf numFmtId="10" fontId="20" fillId="3" borderId="20" xfId="3" applyNumberFormat="1" applyFont="1" applyFill="1" applyBorder="1" applyAlignment="1" applyProtection="1">
      <alignment horizontal="center"/>
    </xf>
    <xf numFmtId="165" fontId="8" fillId="0" borderId="0" xfId="1" applyNumberFormat="1" applyFont="1"/>
    <xf numFmtId="167" fontId="4" fillId="0" borderId="0" xfId="4" applyFont="1" applyFill="1" applyBorder="1" applyAlignment="1" applyProtection="1">
      <alignment horizontal="center"/>
    </xf>
    <xf numFmtId="0" fontId="20" fillId="9" borderId="22" xfId="1" applyFont="1" applyFill="1" applyBorder="1"/>
    <xf numFmtId="167" fontId="20" fillId="9" borderId="19" xfId="1" applyNumberFormat="1" applyFont="1" applyFill="1" applyBorder="1" applyAlignment="1">
      <alignment horizontal="center"/>
    </xf>
    <xf numFmtId="167" fontId="15" fillId="0" borderId="0" xfId="4" applyFont="1" applyFill="1" applyBorder="1" applyAlignment="1" applyProtection="1">
      <alignment horizontal="center"/>
    </xf>
    <xf numFmtId="10" fontId="19" fillId="0" borderId="5" xfId="3" applyNumberFormat="1" applyFont="1" applyFill="1" applyBorder="1" applyAlignment="1" applyProtection="1">
      <alignment horizontal="center"/>
    </xf>
    <xf numFmtId="10" fontId="4" fillId="0" borderId="5" xfId="3" applyNumberFormat="1" applyFill="1" applyBorder="1" applyAlignment="1" applyProtection="1">
      <alignment horizontal="center"/>
    </xf>
    <xf numFmtId="0" fontId="21" fillId="0" borderId="4" xfId="1" applyFont="1" applyBorder="1"/>
    <xf numFmtId="10" fontId="4" fillId="0" borderId="5" xfId="3" applyNumberFormat="1" applyFont="1" applyFill="1" applyBorder="1" applyAlignment="1" applyProtection="1">
      <alignment horizontal="center"/>
    </xf>
    <xf numFmtId="169" fontId="4" fillId="0" borderId="0" xfId="1" applyNumberFormat="1"/>
    <xf numFmtId="10" fontId="4" fillId="0" borderId="0" xfId="1" applyNumberFormat="1"/>
    <xf numFmtId="169" fontId="4" fillId="0" borderId="8" xfId="1" applyNumberFormat="1" applyBorder="1"/>
    <xf numFmtId="10" fontId="20" fillId="9" borderId="20" xfId="1" applyNumberFormat="1" applyFont="1" applyFill="1" applyBorder="1" applyAlignment="1">
      <alignment horizontal="center"/>
    </xf>
    <xf numFmtId="167" fontId="0" fillId="0" borderId="0" xfId="4" applyFont="1" applyBorder="1" applyAlignment="1" applyProtection="1">
      <alignment horizontal="center"/>
    </xf>
    <xf numFmtId="0" fontId="17" fillId="3" borderId="14" xfId="1" applyFont="1" applyFill="1" applyBorder="1"/>
    <xf numFmtId="0" fontId="17" fillId="3" borderId="15" xfId="1" applyFont="1" applyFill="1" applyBorder="1"/>
    <xf numFmtId="10" fontId="10" fillId="3" borderId="11" xfId="1" applyNumberFormat="1" applyFont="1" applyFill="1" applyBorder="1" applyAlignment="1">
      <alignment horizontal="center"/>
    </xf>
    <xf numFmtId="10" fontId="0" fillId="0" borderId="5" xfId="3" applyNumberFormat="1" applyFont="1" applyBorder="1" applyAlignment="1" applyProtection="1">
      <alignment horizontal="center"/>
    </xf>
    <xf numFmtId="164" fontId="4" fillId="0" borderId="0" xfId="1" applyNumberFormat="1"/>
    <xf numFmtId="3" fontId="4" fillId="0" borderId="0" xfId="1" applyNumberFormat="1"/>
    <xf numFmtId="0" fontId="20" fillId="9" borderId="19" xfId="1" applyFont="1" applyFill="1" applyBorder="1"/>
    <xf numFmtId="0" fontId="20" fillId="9" borderId="20" xfId="1" applyFont="1" applyFill="1" applyBorder="1"/>
    <xf numFmtId="10" fontId="0" fillId="0" borderId="0" xfId="3" applyNumberFormat="1" applyFont="1" applyBorder="1" applyAlignment="1" applyProtection="1">
      <alignment horizontal="center"/>
    </xf>
    <xf numFmtId="10" fontId="0" fillId="0" borderId="20" xfId="3" applyNumberFormat="1" applyFont="1" applyBorder="1" applyAlignment="1" applyProtection="1">
      <alignment horizontal="center"/>
    </xf>
    <xf numFmtId="167" fontId="4" fillId="5" borderId="19" xfId="1" applyNumberFormat="1" applyFill="1" applyBorder="1" applyAlignment="1">
      <alignment horizontal="center"/>
    </xf>
    <xf numFmtId="10" fontId="20" fillId="9" borderId="23" xfId="3" applyNumberFormat="1" applyFont="1" applyFill="1" applyBorder="1" applyAlignment="1" applyProtection="1">
      <alignment horizontal="center"/>
    </xf>
    <xf numFmtId="0" fontId="20" fillId="4" borderId="0" xfId="1" applyFont="1" applyFill="1"/>
    <xf numFmtId="167" fontId="20" fillId="4" borderId="0" xfId="4" applyFont="1" applyFill="1" applyBorder="1" applyAlignment="1" applyProtection="1">
      <alignment horizontal="center"/>
    </xf>
    <xf numFmtId="10" fontId="20" fillId="4" borderId="0" xfId="3" applyNumberFormat="1" applyFont="1" applyFill="1" applyBorder="1" applyAlignment="1" applyProtection="1">
      <alignment horizontal="center"/>
    </xf>
    <xf numFmtId="167" fontId="20" fillId="4" borderId="0" xfId="1" applyNumberFormat="1" applyFont="1" applyFill="1" applyAlignment="1">
      <alignment horizontal="center"/>
    </xf>
    <xf numFmtId="167" fontId="15" fillId="3" borderId="10" xfId="4" applyFont="1" applyFill="1" applyBorder="1" applyAlignment="1" applyProtection="1">
      <alignment horizontal="center"/>
    </xf>
    <xf numFmtId="10" fontId="4" fillId="4" borderId="0" xfId="3" applyNumberFormat="1" applyFont="1" applyFill="1" applyBorder="1" applyAlignment="1" applyProtection="1">
      <alignment horizontal="center"/>
    </xf>
    <xf numFmtId="0" fontId="17" fillId="3" borderId="4" xfId="1" applyFont="1" applyFill="1" applyBorder="1"/>
    <xf numFmtId="10" fontId="20" fillId="4" borderId="24" xfId="3" applyNumberFormat="1" applyFont="1" applyFill="1" applyBorder="1" applyAlignment="1" applyProtection="1">
      <alignment horizontal="center"/>
    </xf>
    <xf numFmtId="0" fontId="4" fillId="5" borderId="4" xfId="1" applyFill="1" applyBorder="1"/>
    <xf numFmtId="0" fontId="4" fillId="5" borderId="5" xfId="1" applyFill="1" applyBorder="1"/>
    <xf numFmtId="167" fontId="0" fillId="5" borderId="4" xfId="4" applyFont="1" applyFill="1" applyBorder="1" applyAlignment="1" applyProtection="1">
      <alignment horizontal="center"/>
    </xf>
    <xf numFmtId="10" fontId="4" fillId="5" borderId="5" xfId="3" applyNumberFormat="1" applyFont="1" applyFill="1" applyBorder="1" applyAlignment="1" applyProtection="1">
      <alignment horizontal="center"/>
    </xf>
    <xf numFmtId="10" fontId="0" fillId="5" borderId="5" xfId="3" applyNumberFormat="1" applyFont="1" applyFill="1" applyBorder="1" applyAlignment="1" applyProtection="1">
      <alignment horizontal="center"/>
    </xf>
    <xf numFmtId="0" fontId="22" fillId="3" borderId="10" xfId="1" applyFont="1" applyFill="1" applyBorder="1"/>
    <xf numFmtId="0" fontId="22" fillId="3" borderId="11" xfId="1" applyFont="1" applyFill="1" applyBorder="1"/>
    <xf numFmtId="0" fontId="8" fillId="0" borderId="8" xfId="1" applyFont="1" applyBorder="1"/>
    <xf numFmtId="167" fontId="22" fillId="3" borderId="10" xfId="4" applyFont="1" applyFill="1" applyBorder="1" applyAlignment="1" applyProtection="1">
      <alignment horizontal="center"/>
    </xf>
    <xf numFmtId="10" fontId="22" fillId="3" borderId="11" xfId="3" applyNumberFormat="1" applyFont="1" applyFill="1" applyBorder="1" applyAlignment="1" applyProtection="1">
      <alignment horizontal="center"/>
    </xf>
    <xf numFmtId="167" fontId="22" fillId="3" borderId="10" xfId="5" applyNumberFormat="1" applyFont="1" applyFill="1" applyBorder="1" applyAlignment="1" applyProtection="1">
      <alignment horizontal="center"/>
    </xf>
    <xf numFmtId="0" fontId="4" fillId="5" borderId="1" xfId="1" applyFill="1" applyBorder="1"/>
    <xf numFmtId="0" fontId="4" fillId="5" borderId="3" xfId="1" applyFill="1" applyBorder="1"/>
    <xf numFmtId="0" fontId="4" fillId="5" borderId="2" xfId="1" applyFill="1" applyBorder="1"/>
    <xf numFmtId="9" fontId="18" fillId="10" borderId="18" xfId="1" applyNumberFormat="1" applyFont="1" applyFill="1" applyBorder="1" applyAlignment="1" applyProtection="1">
      <alignment horizontal="center"/>
      <protection locked="0"/>
    </xf>
    <xf numFmtId="0" fontId="4" fillId="5" borderId="0" xfId="1" applyFill="1"/>
    <xf numFmtId="0" fontId="4" fillId="5" borderId="0" xfId="1" applyFill="1" applyAlignment="1">
      <alignment horizontal="left"/>
    </xf>
    <xf numFmtId="0" fontId="4" fillId="5" borderId="6" xfId="1" applyFill="1" applyBorder="1"/>
    <xf numFmtId="0" fontId="4" fillId="5" borderId="9" xfId="1" applyFill="1" applyBorder="1"/>
    <xf numFmtId="0" fontId="4" fillId="5" borderId="7" xfId="1" applyFill="1" applyBorder="1"/>
    <xf numFmtId="165" fontId="11" fillId="6" borderId="1" xfId="1" applyNumberFormat="1" applyFont="1" applyFill="1" applyBorder="1"/>
    <xf numFmtId="165" fontId="4" fillId="11" borderId="0" xfId="1" applyNumberFormat="1" applyFill="1"/>
    <xf numFmtId="165" fontId="4" fillId="6" borderId="1" xfId="1" applyNumberFormat="1" applyFill="1" applyBorder="1"/>
    <xf numFmtId="165" fontId="4" fillId="0" borderId="5" xfId="1" applyNumberFormat="1" applyBorder="1"/>
    <xf numFmtId="10" fontId="11" fillId="6" borderId="4" xfId="1" applyNumberFormat="1" applyFont="1" applyFill="1" applyBorder="1" applyAlignment="1">
      <alignment horizontal="center"/>
    </xf>
    <xf numFmtId="10" fontId="11" fillId="6" borderId="5" xfId="1" applyNumberFormat="1" applyFont="1" applyFill="1" applyBorder="1" applyAlignment="1">
      <alignment horizontal="center"/>
    </xf>
    <xf numFmtId="10" fontId="4" fillId="11" borderId="0" xfId="1" applyNumberFormat="1" applyFill="1" applyAlignment="1">
      <alignment horizontal="center"/>
    </xf>
    <xf numFmtId="10" fontId="4" fillId="6" borderId="4" xfId="1" applyNumberFormat="1" applyFill="1" applyBorder="1" applyAlignment="1">
      <alignment horizontal="center"/>
    </xf>
    <xf numFmtId="10" fontId="4" fillId="6" borderId="5" xfId="1" applyNumberFormat="1" applyFill="1" applyBorder="1" applyAlignment="1">
      <alignment horizontal="center"/>
    </xf>
    <xf numFmtId="10" fontId="4" fillId="0" borderId="5" xfId="1" applyNumberFormat="1" applyBorder="1" applyAlignment="1">
      <alignment horizontal="center"/>
    </xf>
    <xf numFmtId="10" fontId="4" fillId="12" borderId="4" xfId="1" applyNumberFormat="1" applyFill="1" applyBorder="1" applyAlignment="1">
      <alignment horizontal="center"/>
    </xf>
    <xf numFmtId="165" fontId="11" fillId="6" borderId="4" xfId="1" applyNumberFormat="1" applyFont="1" applyFill="1" applyBorder="1" applyAlignment="1">
      <alignment horizontal="center"/>
    </xf>
    <xf numFmtId="0" fontId="4" fillId="11" borderId="0" xfId="1" applyFill="1" applyAlignment="1">
      <alignment horizontal="center"/>
    </xf>
    <xf numFmtId="0" fontId="4" fillId="0" borderId="5" xfId="1" applyBorder="1" applyAlignment="1">
      <alignment horizontal="center"/>
    </xf>
    <xf numFmtId="165" fontId="11" fillId="6" borderId="6" xfId="1" applyNumberFormat="1" applyFont="1" applyFill="1" applyBorder="1" applyAlignment="1">
      <alignment horizontal="center"/>
    </xf>
    <xf numFmtId="9" fontId="11" fillId="6" borderId="7" xfId="1" applyNumberFormat="1" applyFont="1" applyFill="1" applyBorder="1" applyAlignment="1">
      <alignment horizontal="center"/>
    </xf>
    <xf numFmtId="165" fontId="11" fillId="13" borderId="7" xfId="1" applyNumberFormat="1" applyFont="1" applyFill="1" applyBorder="1" applyAlignment="1">
      <alignment horizontal="center"/>
    </xf>
    <xf numFmtId="165" fontId="11" fillId="6" borderId="7" xfId="1" applyNumberFormat="1" applyFont="1" applyFill="1" applyBorder="1" applyAlignment="1">
      <alignment horizontal="center"/>
    </xf>
    <xf numFmtId="165" fontId="4" fillId="11" borderId="0" xfId="1" applyNumberFormat="1" applyFill="1" applyAlignment="1">
      <alignment horizontal="center"/>
    </xf>
    <xf numFmtId="165" fontId="4" fillId="6" borderId="6" xfId="1" applyNumberFormat="1" applyFill="1" applyBorder="1" applyAlignment="1">
      <alignment horizontal="center"/>
    </xf>
    <xf numFmtId="165" fontId="4" fillId="6" borderId="7" xfId="1" applyNumberFormat="1" applyFill="1" applyBorder="1" applyAlignment="1">
      <alignment horizontal="center"/>
    </xf>
    <xf numFmtId="165" fontId="4" fillId="0" borderId="5" xfId="1" applyNumberFormat="1" applyBorder="1" applyAlignment="1">
      <alignment horizontal="center"/>
    </xf>
    <xf numFmtId="0" fontId="8" fillId="12" borderId="0" xfId="1" applyFont="1" applyFill="1" applyAlignment="1">
      <alignment horizontal="center"/>
    </xf>
    <xf numFmtId="0" fontId="8" fillId="12" borderId="0" xfId="1" applyFont="1" applyFill="1"/>
    <xf numFmtId="165" fontId="4" fillId="12" borderId="0" xfId="1" applyNumberFormat="1" applyFill="1" applyAlignment="1">
      <alignment horizontal="center"/>
    </xf>
    <xf numFmtId="9" fontId="4" fillId="12" borderId="0" xfId="1" applyNumberFormat="1" applyFill="1" applyAlignment="1">
      <alignment horizontal="center"/>
    </xf>
    <xf numFmtId="165" fontId="8" fillId="12" borderId="0" xfId="1" applyNumberFormat="1" applyFont="1" applyFill="1" applyAlignment="1">
      <alignment horizontal="center"/>
    </xf>
    <xf numFmtId="0" fontId="20" fillId="9" borderId="16" xfId="1" applyFont="1" applyFill="1" applyBorder="1"/>
    <xf numFmtId="0" fontId="20" fillId="9" borderId="17" xfId="1" applyFont="1" applyFill="1" applyBorder="1"/>
    <xf numFmtId="164" fontId="20" fillId="9" borderId="1" xfId="4" applyNumberFormat="1" applyFont="1" applyFill="1" applyBorder="1"/>
    <xf numFmtId="9" fontId="24" fillId="9" borderId="2" xfId="3" applyFont="1" applyFill="1" applyBorder="1"/>
    <xf numFmtId="171" fontId="20" fillId="3" borderId="16" xfId="1" applyNumberFormat="1" applyFont="1" applyFill="1" applyBorder="1" applyAlignment="1">
      <alignment horizontal="center"/>
    </xf>
    <xf numFmtId="9" fontId="20" fillId="3" borderId="17" xfId="3" applyFont="1" applyFill="1" applyBorder="1" applyAlignment="1">
      <alignment horizontal="center"/>
    </xf>
    <xf numFmtId="0" fontId="20" fillId="4" borderId="4" xfId="1" applyFont="1" applyFill="1" applyBorder="1"/>
    <xf numFmtId="0" fontId="20" fillId="4" borderId="5" xfId="1" applyFont="1" applyFill="1" applyBorder="1"/>
    <xf numFmtId="164" fontId="20" fillId="4" borderId="4" xfId="4" applyNumberFormat="1" applyFont="1" applyFill="1" applyBorder="1"/>
    <xf numFmtId="9" fontId="24" fillId="4" borderId="5" xfId="3" applyFont="1" applyFill="1" applyBorder="1"/>
    <xf numFmtId="171" fontId="20" fillId="5" borderId="4" xfId="1" applyNumberFormat="1" applyFont="1" applyFill="1" applyBorder="1" applyAlignment="1">
      <alignment horizontal="center"/>
    </xf>
    <xf numFmtId="9" fontId="20" fillId="5" borderId="5" xfId="3" applyFont="1" applyFill="1" applyBorder="1" applyAlignment="1">
      <alignment horizontal="center"/>
    </xf>
    <xf numFmtId="167" fontId="4" fillId="0" borderId="4" xfId="4" applyFont="1" applyFill="1" applyBorder="1" applyAlignment="1">
      <alignment horizontal="center"/>
    </xf>
    <xf numFmtId="10" fontId="4" fillId="0" borderId="5" xfId="3" applyNumberFormat="1" applyFont="1" applyFill="1" applyBorder="1" applyAlignment="1">
      <alignment horizontal="center"/>
    </xf>
    <xf numFmtId="10" fontId="4" fillId="5" borderId="5" xfId="3" applyNumberFormat="1" applyFont="1" applyFill="1" applyBorder="1" applyAlignment="1">
      <alignment horizontal="center"/>
    </xf>
    <xf numFmtId="167" fontId="4" fillId="0" borderId="4" xfId="4" applyFont="1" applyBorder="1" applyAlignment="1">
      <alignment horizontal="center"/>
    </xf>
    <xf numFmtId="9" fontId="4" fillId="0" borderId="0" xfId="3" applyFont="1" applyFill="1" applyBorder="1"/>
    <xf numFmtId="0" fontId="20" fillId="9" borderId="6" xfId="1" applyFont="1" applyFill="1" applyBorder="1"/>
    <xf numFmtId="0" fontId="20" fillId="9" borderId="7" xfId="1" applyFont="1" applyFill="1" applyBorder="1"/>
    <xf numFmtId="167" fontId="20" fillId="9" borderId="6" xfId="4" applyFont="1" applyFill="1" applyBorder="1" applyAlignment="1">
      <alignment horizontal="center"/>
    </xf>
    <xf numFmtId="10" fontId="20" fillId="9" borderId="7" xfId="3" applyNumberFormat="1" applyFont="1" applyFill="1" applyBorder="1" applyAlignment="1">
      <alignment horizontal="center"/>
    </xf>
    <xf numFmtId="167" fontId="20" fillId="9" borderId="6" xfId="1" applyNumberFormat="1" applyFont="1" applyFill="1" applyBorder="1" applyAlignment="1">
      <alignment horizontal="center"/>
    </xf>
    <xf numFmtId="167" fontId="15" fillId="0" borderId="0" xfId="4" applyFont="1" applyFill="1" applyBorder="1" applyAlignment="1">
      <alignment horizontal="center"/>
    </xf>
    <xf numFmtId="9" fontId="4" fillId="0" borderId="0" xfId="3" applyFont="1" applyFill="1" applyBorder="1" applyAlignment="1">
      <alignment horizontal="center"/>
    </xf>
    <xf numFmtId="10" fontId="4" fillId="4" borderId="0" xfId="3" applyNumberFormat="1" applyFont="1" applyFill="1" applyBorder="1" applyAlignment="1">
      <alignment horizontal="center"/>
    </xf>
    <xf numFmtId="167" fontId="20" fillId="9" borderId="16" xfId="4" applyFont="1" applyFill="1" applyBorder="1" applyAlignment="1">
      <alignment horizontal="center"/>
    </xf>
    <xf numFmtId="9" fontId="24" fillId="9" borderId="17" xfId="3" applyFont="1" applyFill="1" applyBorder="1" applyAlignment="1">
      <alignment horizontal="center"/>
    </xf>
    <xf numFmtId="167" fontId="20" fillId="3" borderId="16" xfId="1" applyNumberFormat="1" applyFont="1" applyFill="1" applyBorder="1" applyAlignment="1">
      <alignment horizontal="center"/>
    </xf>
    <xf numFmtId="10" fontId="20" fillId="3" borderId="17" xfId="3" applyNumberFormat="1" applyFont="1" applyFill="1" applyBorder="1" applyAlignment="1">
      <alignment horizontal="center"/>
    </xf>
    <xf numFmtId="0" fontId="21" fillId="0" borderId="0" xfId="1" applyFont="1"/>
    <xf numFmtId="167" fontId="20" fillId="4" borderId="4" xfId="4" applyFont="1" applyFill="1" applyBorder="1" applyAlignment="1">
      <alignment horizontal="center"/>
    </xf>
    <xf numFmtId="9" fontId="24" fillId="4" borderId="5" xfId="3" applyFont="1" applyFill="1" applyBorder="1" applyAlignment="1">
      <alignment horizontal="center"/>
    </xf>
    <xf numFmtId="167" fontId="20" fillId="5" borderId="4" xfId="1" applyNumberFormat="1" applyFont="1" applyFill="1" applyBorder="1" applyAlignment="1">
      <alignment horizontal="center"/>
    </xf>
    <xf numFmtId="10" fontId="20" fillId="5" borderId="5" xfId="3" applyNumberFormat="1" applyFont="1" applyFill="1" applyBorder="1" applyAlignment="1">
      <alignment horizontal="center"/>
    </xf>
    <xf numFmtId="165" fontId="21" fillId="0" borderId="0" xfId="1" applyNumberFormat="1" applyFont="1"/>
    <xf numFmtId="167" fontId="25" fillId="0" borderId="0" xfId="1" applyNumberFormat="1" applyFont="1" applyAlignment="1">
      <alignment horizontal="center"/>
    </xf>
    <xf numFmtId="9" fontId="4" fillId="0" borderId="0" xfId="3" applyFill="1" applyBorder="1" applyAlignment="1">
      <alignment horizontal="center"/>
    </xf>
    <xf numFmtId="167" fontId="4" fillId="0" borderId="0" xfId="1" applyNumberFormat="1" applyAlignment="1">
      <alignment horizontal="center"/>
    </xf>
    <xf numFmtId="167" fontId="17" fillId="3" borderId="6" xfId="1" applyNumberFormat="1" applyFont="1" applyFill="1" applyBorder="1" applyAlignment="1">
      <alignment horizontal="center"/>
    </xf>
    <xf numFmtId="10" fontId="17" fillId="3" borderId="7" xfId="3" applyNumberFormat="1" applyFont="1" applyFill="1" applyBorder="1" applyAlignment="1">
      <alignment horizontal="center"/>
    </xf>
    <xf numFmtId="0" fontId="17" fillId="4" borderId="0" xfId="1" applyFont="1" applyFill="1"/>
    <xf numFmtId="167" fontId="17" fillId="4" borderId="0" xfId="1" applyNumberFormat="1" applyFont="1" applyFill="1" applyAlignment="1">
      <alignment horizontal="center"/>
    </xf>
    <xf numFmtId="10" fontId="17" fillId="4" borderId="0" xfId="3" applyNumberFormat="1" applyFont="1" applyFill="1" applyBorder="1" applyAlignment="1">
      <alignment horizontal="center"/>
    </xf>
    <xf numFmtId="167" fontId="17" fillId="14" borderId="1" xfId="1" applyNumberFormat="1" applyFont="1" applyFill="1" applyBorder="1" applyAlignment="1">
      <alignment horizontal="center"/>
    </xf>
    <xf numFmtId="10" fontId="17" fillId="14" borderId="2" xfId="3" applyNumberFormat="1" applyFont="1" applyFill="1" applyBorder="1" applyAlignment="1">
      <alignment horizontal="center"/>
    </xf>
    <xf numFmtId="0" fontId="4" fillId="4" borderId="8" xfId="1" applyFill="1" applyBorder="1" applyAlignment="1">
      <alignment horizontal="center"/>
    </xf>
    <xf numFmtId="0" fontId="4" fillId="4" borderId="4" xfId="1" applyFill="1" applyBorder="1" applyAlignment="1">
      <alignment horizontal="center"/>
    </xf>
    <xf numFmtId="0" fontId="4" fillId="4" borderId="5" xfId="1" applyFill="1" applyBorder="1" applyAlignment="1">
      <alignment horizontal="center"/>
    </xf>
    <xf numFmtId="167" fontId="17" fillId="14" borderId="6" xfId="1" applyNumberFormat="1" applyFont="1" applyFill="1" applyBorder="1" applyAlignment="1">
      <alignment horizontal="center"/>
    </xf>
    <xf numFmtId="10" fontId="17" fillId="14" borderId="7" xfId="1" applyNumberFormat="1" applyFont="1" applyFill="1" applyBorder="1" applyAlignment="1">
      <alignment horizontal="center"/>
    </xf>
    <xf numFmtId="0" fontId="4" fillId="4" borderId="8" xfId="1" applyFill="1" applyBorder="1"/>
    <xf numFmtId="0" fontId="4" fillId="4" borderId="4" xfId="1" applyFill="1" applyBorder="1"/>
    <xf numFmtId="0" fontId="4" fillId="4" borderId="5" xfId="1" applyFill="1" applyBorder="1"/>
    <xf numFmtId="49" fontId="11" fillId="15" borderId="1" xfId="1" applyNumberFormat="1" applyFont="1" applyFill="1" applyBorder="1" applyAlignment="1">
      <alignment horizontal="center"/>
    </xf>
    <xf numFmtId="1" fontId="11" fillId="15" borderId="4" xfId="1" applyNumberFormat="1" applyFont="1" applyFill="1" applyBorder="1" applyAlignment="1">
      <alignment horizontal="center"/>
    </xf>
    <xf numFmtId="0" fontId="11" fillId="15" borderId="4" xfId="1" applyFont="1" applyFill="1" applyBorder="1" applyAlignment="1">
      <alignment horizontal="center"/>
    </xf>
    <xf numFmtId="0" fontId="11" fillId="15" borderId="6" xfId="1" applyFont="1" applyFill="1" applyBorder="1" applyAlignment="1">
      <alignment horizontal="center"/>
    </xf>
    <xf numFmtId="166" fontId="11" fillId="15" borderId="6" xfId="1" applyNumberFormat="1" applyFont="1" applyFill="1" applyBorder="1" applyAlignment="1">
      <alignment horizontal="center"/>
    </xf>
    <xf numFmtId="0" fontId="26" fillId="16" borderId="2" xfId="1" applyFont="1" applyFill="1" applyBorder="1" applyAlignment="1">
      <alignment horizontal="center"/>
    </xf>
    <xf numFmtId="0" fontId="26" fillId="16" borderId="5" xfId="1" applyFont="1" applyFill="1" applyBorder="1" applyAlignment="1">
      <alignment horizontal="center"/>
    </xf>
    <xf numFmtId="164" fontId="26" fillId="16" borderId="7" xfId="1" applyNumberFormat="1" applyFont="1" applyFill="1" applyBorder="1" applyAlignment="1">
      <alignment horizontal="center"/>
    </xf>
    <xf numFmtId="0" fontId="23" fillId="2" borderId="1" xfId="1" applyFont="1" applyFill="1" applyBorder="1" applyAlignment="1">
      <alignment horizontal="center"/>
    </xf>
    <xf numFmtId="0" fontId="23" fillId="2" borderId="4" xfId="1" applyFont="1" applyFill="1" applyBorder="1" applyAlignment="1">
      <alignment horizontal="center"/>
    </xf>
    <xf numFmtId="0" fontId="23" fillId="2" borderId="6" xfId="1" applyFont="1" applyFill="1" applyBorder="1" applyAlignment="1">
      <alignment horizontal="center"/>
    </xf>
    <xf numFmtId="0" fontId="27" fillId="2" borderId="2" xfId="1" applyFont="1" applyFill="1" applyBorder="1" applyAlignment="1">
      <alignment horizontal="center"/>
    </xf>
    <xf numFmtId="0" fontId="27" fillId="2" borderId="5" xfId="1" applyFont="1" applyFill="1" applyBorder="1" applyAlignment="1">
      <alignment horizontal="center"/>
    </xf>
    <xf numFmtId="0" fontId="27" fillId="2" borderId="7" xfId="1" applyFont="1" applyFill="1" applyBorder="1" applyAlignment="1">
      <alignment horizontal="center"/>
    </xf>
    <xf numFmtId="1" fontId="28" fillId="16" borderId="5" xfId="1" applyNumberFormat="1" applyFont="1" applyFill="1" applyBorder="1" applyAlignment="1">
      <alignment horizontal="center"/>
    </xf>
    <xf numFmtId="0" fontId="23" fillId="16" borderId="1" xfId="1" applyFont="1" applyFill="1" applyBorder="1" applyAlignment="1">
      <alignment horizontal="center"/>
    </xf>
    <xf numFmtId="0" fontId="23" fillId="16" borderId="2" xfId="1" applyFont="1" applyFill="1" applyBorder="1" applyAlignment="1">
      <alignment horizontal="center"/>
    </xf>
    <xf numFmtId="0" fontId="23" fillId="16" borderId="4" xfId="1" applyFont="1" applyFill="1" applyBorder="1" applyAlignment="1">
      <alignment horizontal="center"/>
    </xf>
    <xf numFmtId="0" fontId="23" fillId="16" borderId="5" xfId="1" applyFont="1" applyFill="1" applyBorder="1" applyAlignment="1">
      <alignment horizontal="center"/>
    </xf>
    <xf numFmtId="0" fontId="23" fillId="16" borderId="6" xfId="1" applyFont="1" applyFill="1" applyBorder="1" applyAlignment="1">
      <alignment horizontal="center"/>
    </xf>
    <xf numFmtId="0" fontId="23" fillId="16" borderId="7" xfId="1" applyFont="1" applyFill="1" applyBorder="1" applyAlignment="1">
      <alignment horizontal="center"/>
    </xf>
    <xf numFmtId="1" fontId="11" fillId="5" borderId="5" xfId="1" applyNumberFormat="1" applyFont="1" applyFill="1" applyBorder="1" applyAlignment="1">
      <alignment horizontal="center"/>
    </xf>
    <xf numFmtId="164" fontId="11" fillId="5" borderId="2" xfId="3" applyNumberFormat="1" applyFont="1" applyFill="1" applyBorder="1" applyAlignment="1" applyProtection="1">
      <alignment horizontal="center"/>
    </xf>
    <xf numFmtId="49" fontId="13" fillId="3" borderId="0" xfId="2" applyNumberFormat="1" applyFont="1" applyFill="1" applyAlignment="1">
      <alignment horizontal="center"/>
    </xf>
    <xf numFmtId="167" fontId="19" fillId="0" borderId="4" xfId="4" applyFont="1" applyBorder="1" applyAlignment="1">
      <alignment horizontal="center"/>
    </xf>
    <xf numFmtId="167" fontId="19" fillId="0" borderId="4" xfId="4" applyFont="1" applyBorder="1" applyAlignment="1" applyProtection="1">
      <alignment horizontal="center"/>
      <protection locked="0"/>
    </xf>
    <xf numFmtId="167" fontId="19" fillId="0" borderId="4" xfId="4" applyFont="1" applyFill="1" applyBorder="1" applyAlignment="1" applyProtection="1">
      <alignment horizontal="center"/>
      <protection locked="0"/>
    </xf>
    <xf numFmtId="167" fontId="19" fillId="0" borderId="4" xfId="4" applyFont="1" applyFill="1" applyBorder="1" applyAlignment="1">
      <alignment horizontal="center"/>
    </xf>
    <xf numFmtId="166" fontId="12" fillId="6" borderId="2" xfId="1" applyNumberFormat="1" applyFont="1" applyFill="1" applyBorder="1" applyAlignment="1">
      <alignment horizontal="center"/>
    </xf>
    <xf numFmtId="166" fontId="12" fillId="2" borderId="2" xfId="1" applyNumberFormat="1" applyFont="1" applyFill="1" applyBorder="1" applyAlignment="1">
      <alignment horizontal="center"/>
    </xf>
    <xf numFmtId="0" fontId="11" fillId="5" borderId="4" xfId="1" applyFont="1" applyFill="1" applyBorder="1" applyAlignment="1">
      <alignment horizontal="right" wrapText="1"/>
    </xf>
    <xf numFmtId="0" fontId="11" fillId="5" borderId="0" xfId="1" applyFont="1" applyFill="1" applyAlignment="1">
      <alignment horizontal="right" wrapText="1"/>
    </xf>
    <xf numFmtId="0" fontId="5" fillId="3" borderId="1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20" fillId="9" borderId="6" xfId="1" applyFont="1" applyFill="1" applyBorder="1" applyAlignment="1">
      <alignment wrapText="1"/>
    </xf>
    <xf numFmtId="0" fontId="4" fillId="0" borderId="7" xfId="1" applyBorder="1" applyAlignment="1">
      <alignment wrapText="1"/>
    </xf>
    <xf numFmtId="0" fontId="17" fillId="3" borderId="10" xfId="1" applyFont="1" applyFill="1" applyBorder="1" applyAlignment="1">
      <alignment wrapText="1"/>
    </xf>
    <xf numFmtId="0" fontId="10" fillId="0" borderId="11" xfId="1" applyFont="1" applyBorder="1" applyAlignment="1">
      <alignment wrapText="1"/>
    </xf>
    <xf numFmtId="0" fontId="17" fillId="14" borderId="1" xfId="1" applyFont="1" applyFill="1" applyBorder="1" applyAlignment="1">
      <alignment horizontal="left" wrapText="1"/>
    </xf>
    <xf numFmtId="0" fontId="17" fillId="14" borderId="2" xfId="1" applyFont="1" applyFill="1" applyBorder="1" applyAlignment="1">
      <alignment horizontal="left" wrapText="1"/>
    </xf>
    <xf numFmtId="0" fontId="17" fillId="14" borderId="6" xfId="1" applyFont="1" applyFill="1" applyBorder="1" applyAlignment="1">
      <alignment horizontal="left" vertical="center" wrapText="1"/>
    </xf>
    <xf numFmtId="0" fontId="11" fillId="14" borderId="7" xfId="1" applyFont="1" applyFill="1" applyBorder="1" applyAlignment="1">
      <alignment horizontal="left" vertical="center" wrapText="1"/>
    </xf>
    <xf numFmtId="0" fontId="29" fillId="0" borderId="4" xfId="1" applyFont="1" applyBorder="1"/>
    <xf numFmtId="0" fontId="29" fillId="0" borderId="5" xfId="1" applyFont="1" applyBorder="1"/>
    <xf numFmtId="0" fontId="29" fillId="0" borderId="4" xfId="1" applyFont="1" applyBorder="1" applyAlignment="1">
      <alignment horizontal="center"/>
    </xf>
    <xf numFmtId="165" fontId="14" fillId="7" borderId="1" xfId="1" applyNumberFormat="1" applyFont="1" applyFill="1" applyBorder="1"/>
    <xf numFmtId="166" fontId="30" fillId="7" borderId="2" xfId="1" applyNumberFormat="1" applyFont="1" applyFill="1" applyBorder="1" applyAlignment="1">
      <alignment horizontal="center"/>
    </xf>
    <xf numFmtId="1" fontId="14" fillId="7" borderId="5" xfId="1" applyNumberFormat="1" applyFont="1" applyFill="1" applyBorder="1" applyAlignment="1">
      <alignment horizontal="center"/>
    </xf>
    <xf numFmtId="165" fontId="14" fillId="7" borderId="4" xfId="1" applyNumberFormat="1" applyFont="1" applyFill="1" applyBorder="1" applyAlignment="1">
      <alignment horizontal="center"/>
    </xf>
    <xf numFmtId="0" fontId="14" fillId="7" borderId="5" xfId="1" applyFont="1" applyFill="1" applyBorder="1" applyAlignment="1">
      <alignment horizontal="center"/>
    </xf>
    <xf numFmtId="165" fontId="14" fillId="7" borderId="6" xfId="1" applyNumberFormat="1" applyFont="1" applyFill="1" applyBorder="1" applyAlignment="1">
      <alignment horizontal="center"/>
    </xf>
    <xf numFmtId="9" fontId="14" fillId="7" borderId="7" xfId="1" applyNumberFormat="1" applyFont="1" applyFill="1" applyBorder="1" applyAlignment="1">
      <alignment horizontal="center"/>
    </xf>
  </cellXfs>
  <cellStyles count="6">
    <cellStyle name="Milliers 2" xfId="5" xr:uid="{E155FF51-541C-974D-BB75-68136E59D3B8}"/>
    <cellStyle name="Monétaire 4" xfId="4" xr:uid="{C3891FF9-3E54-A345-ADFE-3129F6DD32DB}"/>
    <cellStyle name="Normal" xfId="0" builtinId="0"/>
    <cellStyle name="Normal 2" xfId="1" xr:uid="{A155DEE5-9C8D-B843-8DC9-72723D195A3E}"/>
    <cellStyle name="Normal 3 2" xfId="2" xr:uid="{F5CCDD18-A083-F448-9B67-759F63179D7A}"/>
    <cellStyle name="Pourcentage 2" xfId="3" xr:uid="{33490248-9B86-D748-8372-1DE995BF7B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B599-73B5-394B-94F5-7F09B8215BBB}">
  <sheetPr>
    <tabColor theme="1"/>
    <pageSetUpPr fitToPage="1"/>
  </sheetPr>
  <dimension ref="B1:BQ85"/>
  <sheetViews>
    <sheetView tabSelected="1" zoomScale="130" zoomScaleNormal="130" zoomScalePageLayoutView="125" workbookViewId="0">
      <pane xSplit="3" ySplit="9" topLeftCell="F56" activePane="bottomRight" state="frozen"/>
      <selection pane="topRight" activeCell="D1" sqref="D1"/>
      <selection pane="bottomLeft" activeCell="A8" sqref="A8"/>
      <selection pane="bottomRight" activeCell="C40" sqref="C40"/>
    </sheetView>
  </sheetViews>
  <sheetFormatPr baseColWidth="10" defaultRowHeight="13" x14ac:dyDescent="0.15"/>
  <cols>
    <col min="1" max="1" width="3.33203125" style="1" customWidth="1"/>
    <col min="2" max="2" width="10.83203125" style="1"/>
    <col min="3" max="3" width="57.6640625" style="1" customWidth="1"/>
    <col min="4" max="4" width="0.83203125" style="1" customWidth="1"/>
    <col min="5" max="5" width="15.6640625" style="1" bestFit="1" customWidth="1"/>
    <col min="6" max="6" width="9.1640625" style="1" bestFit="1" customWidth="1"/>
    <col min="7" max="7" width="0.83203125" style="1" customWidth="1"/>
    <col min="8" max="8" width="15.6640625" style="1" bestFit="1" customWidth="1"/>
    <col min="9" max="9" width="12" style="1" customWidth="1"/>
    <col min="10" max="10" width="0.83203125" style="1" customWidth="1"/>
    <col min="11" max="11" width="15.6640625" style="1" bestFit="1" customWidth="1"/>
    <col min="12" max="12" width="8.1640625" style="1" bestFit="1" customWidth="1"/>
    <col min="13" max="13" width="0.83203125" style="1" customWidth="1"/>
    <col min="14" max="14" width="15.6640625" style="1" bestFit="1" customWidth="1"/>
    <col min="15" max="15" width="8.1640625" style="1" bestFit="1" customWidth="1"/>
    <col min="16" max="16" width="0.83203125" style="1" customWidth="1"/>
    <col min="17" max="17" width="14.33203125" style="1" bestFit="1" customWidth="1"/>
    <col min="18" max="18" width="8.1640625" style="1" bestFit="1" customWidth="1"/>
    <col min="19" max="19" width="0.83203125" style="1" customWidth="1"/>
    <col min="20" max="20" width="15.6640625" style="1" bestFit="1" customWidth="1"/>
    <col min="21" max="21" width="8.1640625" style="1" bestFit="1" customWidth="1"/>
    <col min="22" max="22" width="0.83203125" style="1" customWidth="1"/>
    <col min="23" max="23" width="15.6640625" style="1" bestFit="1" customWidth="1"/>
    <col min="24" max="24" width="8.1640625" style="1" bestFit="1" customWidth="1"/>
    <col min="25" max="25" width="0.83203125" style="1" customWidth="1"/>
    <col min="26" max="26" width="15.6640625" style="1" bestFit="1" customWidth="1"/>
    <col min="27" max="27" width="8.1640625" style="1" bestFit="1" customWidth="1"/>
    <col min="28" max="28" width="0.83203125" style="1" customWidth="1"/>
    <col min="29" max="29" width="15.6640625" style="1" bestFit="1" customWidth="1"/>
    <col min="30" max="30" width="8.1640625" style="1" bestFit="1" customWidth="1"/>
    <col min="31" max="31" width="0.83203125" style="1" customWidth="1"/>
    <col min="32" max="32" width="15.6640625" style="1" bestFit="1" customWidth="1"/>
    <col min="33" max="33" width="8.1640625" style="1" bestFit="1" customWidth="1"/>
    <col min="34" max="34" width="0.83203125" style="1" customWidth="1"/>
    <col min="35" max="35" width="15.6640625" style="1" bestFit="1" customWidth="1"/>
    <col min="36" max="36" width="8.1640625" style="1" bestFit="1" customWidth="1"/>
    <col min="37" max="37" width="0.83203125" style="1" customWidth="1"/>
    <col min="38" max="38" width="15.6640625" style="1" bestFit="1" customWidth="1"/>
    <col min="39" max="39" width="8.1640625" style="1" bestFit="1" customWidth="1"/>
    <col min="40" max="41" width="0.83203125" style="1" customWidth="1"/>
    <col min="42" max="42" width="15.6640625" style="1" bestFit="1" customWidth="1"/>
    <col min="43" max="43" width="9.33203125" style="1" customWidth="1"/>
    <col min="44" max="44" width="2.5" style="1" customWidth="1"/>
    <col min="45" max="45" width="8.5" style="1" bestFit="1" customWidth="1"/>
    <col min="46" max="46" width="22.83203125" style="1" bestFit="1" customWidth="1"/>
    <col min="47" max="47" width="2.5" style="1" bestFit="1" customWidth="1"/>
    <col min="48" max="48" width="32.83203125" style="1" bestFit="1" customWidth="1"/>
    <col min="49" max="49" width="2.5" style="1" bestFit="1" customWidth="1"/>
    <col min="50" max="50" width="2" style="1" bestFit="1" customWidth="1"/>
    <col min="51" max="51" width="10.83203125" style="1"/>
    <col min="52" max="52" width="2.5" style="1" bestFit="1" customWidth="1"/>
    <col min="53" max="53" width="10.83203125" style="1"/>
    <col min="54" max="54" width="2" style="1" bestFit="1" customWidth="1"/>
    <col min="55" max="55" width="8.5" style="1" bestFit="1" customWidth="1"/>
    <col min="56" max="16384" width="10.83203125" style="1"/>
  </cols>
  <sheetData>
    <row r="1" spans="2:55" ht="14" thickBot="1" x14ac:dyDescent="0.2"/>
    <row r="2" spans="2:55" ht="20" customHeight="1" thickTop="1" x14ac:dyDescent="0.2">
      <c r="B2" s="253" t="s">
        <v>6</v>
      </c>
      <c r="C2" s="256" t="s">
        <v>45</v>
      </c>
      <c r="AS2" s="277" t="s">
        <v>0</v>
      </c>
      <c r="AT2" s="2"/>
      <c r="AU2" s="2"/>
      <c r="AV2" s="2"/>
      <c r="AW2" s="2"/>
      <c r="AX2" s="2"/>
      <c r="AY2" s="2"/>
      <c r="AZ2" s="2"/>
      <c r="BA2" s="2"/>
      <c r="BB2" s="2"/>
      <c r="BC2" s="280" t="s">
        <v>1</v>
      </c>
    </row>
    <row r="3" spans="2:55" ht="20" customHeight="1" x14ac:dyDescent="0.2">
      <c r="B3" s="254" t="s">
        <v>6</v>
      </c>
      <c r="C3" s="257" t="s">
        <v>46</v>
      </c>
      <c r="AS3" s="278"/>
      <c r="AT3" s="3"/>
      <c r="AU3" s="3"/>
      <c r="AV3" s="3"/>
      <c r="AW3" s="3"/>
      <c r="AX3" s="3"/>
      <c r="AY3" s="3"/>
      <c r="AZ3" s="3"/>
      <c r="BA3" s="3"/>
      <c r="BB3" s="3"/>
      <c r="BC3" s="281"/>
    </row>
    <row r="4" spans="2:55" ht="20" customHeight="1" thickBot="1" x14ac:dyDescent="0.35">
      <c r="B4" s="255" t="s">
        <v>6</v>
      </c>
      <c r="C4" s="258" t="s">
        <v>50</v>
      </c>
      <c r="AS4" s="278"/>
      <c r="AT4" s="4" t="s">
        <v>79</v>
      </c>
      <c r="AU4" s="4" t="s">
        <v>2</v>
      </c>
      <c r="AV4" s="4" t="s">
        <v>80</v>
      </c>
      <c r="AW4" s="4" t="s">
        <v>3</v>
      </c>
      <c r="AX4" s="4" t="s">
        <v>4</v>
      </c>
      <c r="AY4" s="4" t="s">
        <v>81</v>
      </c>
      <c r="AZ4" s="4" t="s">
        <v>3</v>
      </c>
      <c r="BA4" s="4" t="s">
        <v>82</v>
      </c>
      <c r="BB4" s="4" t="s">
        <v>5</v>
      </c>
      <c r="BC4" s="281"/>
    </row>
    <row r="5" spans="2:55" ht="21" thickTop="1" thickBot="1" x14ac:dyDescent="0.3">
      <c r="B5" s="5"/>
      <c r="C5" s="6"/>
      <c r="P5" s="6"/>
      <c r="AS5" s="278"/>
      <c r="AT5" s="7" t="s">
        <v>6</v>
      </c>
      <c r="AU5" s="8"/>
      <c r="AV5" s="7"/>
      <c r="AW5" s="8"/>
      <c r="AX5" s="8"/>
      <c r="AY5" s="8"/>
      <c r="AZ5" s="8"/>
      <c r="BA5" s="8"/>
      <c r="BB5" s="8"/>
      <c r="BC5" s="281"/>
    </row>
    <row r="6" spans="2:55" ht="28" thickTop="1" x14ac:dyDescent="0.35">
      <c r="B6" s="245" t="s">
        <v>6</v>
      </c>
      <c r="C6" s="250" t="s">
        <v>51</v>
      </c>
      <c r="D6" s="9"/>
      <c r="E6" s="10" t="s">
        <v>7</v>
      </c>
      <c r="F6" s="274">
        <f>E75/$C$7/31</f>
        <v>12.686635944700461</v>
      </c>
      <c r="G6" s="12"/>
      <c r="H6" s="10" t="str">
        <f>+E6</f>
        <v>Coût / place / jour</v>
      </c>
      <c r="I6" s="274">
        <f>H75/$C$7/28</f>
        <v>14.045918367346939</v>
      </c>
      <c r="J6" s="12"/>
      <c r="K6" s="10" t="str">
        <f>+H6</f>
        <v>Coût / place / jour</v>
      </c>
      <c r="L6" s="274">
        <f>K75/$C$7/31</f>
        <v>13.207373271889402</v>
      </c>
      <c r="M6" s="12"/>
      <c r="N6" s="10" t="str">
        <f>+K6</f>
        <v>Coût / place / jour</v>
      </c>
      <c r="O6" s="274">
        <f>N75/$C$7/30</f>
        <v>13.647619047619049</v>
      </c>
      <c r="P6" s="13"/>
      <c r="Q6" s="14" t="str">
        <f>+N6</f>
        <v>Coût / place / jour</v>
      </c>
      <c r="R6" s="274">
        <f>Q75/$C$7/31</f>
        <v>15.276497695852534</v>
      </c>
      <c r="S6" s="13"/>
      <c r="T6" s="10" t="str">
        <f>+Q6</f>
        <v>Coût / place / jour</v>
      </c>
      <c r="U6" s="274">
        <f>T75/$C$7/30</f>
        <v>15.785714285714285</v>
      </c>
      <c r="V6" s="12"/>
      <c r="W6" s="10" t="str">
        <f>+T6</f>
        <v>Coût / place / jour</v>
      </c>
      <c r="X6" s="274">
        <f>W75/$C$7/31</f>
        <v>16.313364055299541</v>
      </c>
      <c r="Y6" s="15"/>
      <c r="Z6" s="10" t="str">
        <f>+W6</f>
        <v>Coût / place / jour</v>
      </c>
      <c r="AA6" s="274">
        <f>Z75/$C$7/31</f>
        <v>16.313364055299541</v>
      </c>
      <c r="AB6" s="12"/>
      <c r="AC6" s="10" t="str">
        <f>+Z6</f>
        <v>Coût / place / jour</v>
      </c>
      <c r="AD6" s="274">
        <f>AC75/$C$7/30</f>
        <v>15.785714285714285</v>
      </c>
      <c r="AE6" s="12"/>
      <c r="AF6" s="10" t="str">
        <f>+AC6</f>
        <v>Coût / place / jour</v>
      </c>
      <c r="AG6" s="274">
        <f>AF75/$C$7/31</f>
        <v>16.313364055299541</v>
      </c>
      <c r="AH6" s="15"/>
      <c r="AI6" s="10" t="str">
        <f>+AF6</f>
        <v>Coût / place / jour</v>
      </c>
      <c r="AJ6" s="11">
        <f>AI75/$C$7/30</f>
        <v>15.252380952380951</v>
      </c>
      <c r="AK6" s="16"/>
      <c r="AL6" s="10" t="str">
        <f>+AI6</f>
        <v>Coût / place / jour</v>
      </c>
      <c r="AM6" s="274">
        <f>AL75/$C$7/31</f>
        <v>16.313364055299541</v>
      </c>
      <c r="AN6" s="15"/>
      <c r="AO6" s="12"/>
      <c r="AP6" s="17" t="str">
        <f>+AL6</f>
        <v>Coût / place / jour</v>
      </c>
      <c r="AQ6" s="267">
        <f>+AP75/C7/AQ7</f>
        <v>15.086497064579255</v>
      </c>
      <c r="AS6" s="278"/>
      <c r="AT6" s="18" t="s">
        <v>79</v>
      </c>
      <c r="AU6" s="19"/>
      <c r="AV6" s="268" t="s">
        <v>80</v>
      </c>
      <c r="AW6" s="19"/>
      <c r="AX6" s="19"/>
      <c r="AY6" s="18" t="str">
        <f>AY4</f>
        <v>Um/A</v>
      </c>
      <c r="AZ6" s="19"/>
      <c r="BA6" s="18" t="str">
        <f>BA4</f>
        <v>CmO</v>
      </c>
      <c r="BB6" s="19"/>
      <c r="BC6" s="281"/>
    </row>
    <row r="7" spans="2:55" ht="22" x14ac:dyDescent="0.3">
      <c r="B7" s="246" t="s">
        <v>6</v>
      </c>
      <c r="C7" s="259">
        <v>70</v>
      </c>
      <c r="D7" s="20"/>
      <c r="E7" s="21">
        <f>E75/$AP$75</f>
        <v>7.1421159134540543E-2</v>
      </c>
      <c r="F7" s="22"/>
      <c r="G7" s="23"/>
      <c r="H7" s="21">
        <f>H75/$AP$75</f>
        <v>7.1421159134540543E-2</v>
      </c>
      <c r="I7" s="22"/>
      <c r="J7" s="23"/>
      <c r="K7" s="21">
        <f>K75/$AP$75</f>
        <v>7.4352721423753432E-2</v>
      </c>
      <c r="L7" s="22"/>
      <c r="M7" s="23"/>
      <c r="N7" s="21">
        <f>N75/$AP$75</f>
        <v>7.4352721423753432E-2</v>
      </c>
      <c r="O7" s="22" t="s">
        <v>6</v>
      </c>
      <c r="P7" s="24"/>
      <c r="Q7" s="25">
        <f>Q75/$AP$75</f>
        <v>8.6001141493280753E-2</v>
      </c>
      <c r="R7" s="26"/>
      <c r="S7" s="24"/>
      <c r="T7" s="21">
        <f>T75/$AP$75</f>
        <v>8.6001141493280753E-2</v>
      </c>
      <c r="U7" s="22"/>
      <c r="V7" s="23"/>
      <c r="W7" s="21">
        <f>W75/$AP$75</f>
        <v>9.1838323042598452E-2</v>
      </c>
      <c r="X7" s="22"/>
      <c r="Y7" s="27"/>
      <c r="Z7" s="21">
        <f>Z75/$AP$75</f>
        <v>9.1838323042598452E-2</v>
      </c>
      <c r="AA7" s="22"/>
      <c r="AB7" s="23"/>
      <c r="AC7" s="21">
        <f>AC75/$AP$75</f>
        <v>8.6001141493280753E-2</v>
      </c>
      <c r="AD7" s="22"/>
      <c r="AE7" s="23"/>
      <c r="AF7" s="21">
        <f>AF75/$AP$75</f>
        <v>9.1838323042598452E-2</v>
      </c>
      <c r="AG7" s="22"/>
      <c r="AH7" s="27"/>
      <c r="AI7" s="21">
        <f>AI75/$AP$75</f>
        <v>8.3095522233175942E-2</v>
      </c>
      <c r="AJ7" s="22"/>
      <c r="AK7" s="28"/>
      <c r="AL7" s="21">
        <f>AL75/$AP$75</f>
        <v>9.1838323042598452E-2</v>
      </c>
      <c r="AM7" s="22"/>
      <c r="AN7" s="27"/>
      <c r="AO7" s="23"/>
      <c r="AP7" s="29">
        <f>SUM(+$AL7+$AI7+$AF7+$AC7+$Z7+$W7+$T7+$Q7+$N7+$K7+$H7+$E7)</f>
        <v>0.99999999999999978</v>
      </c>
      <c r="AQ7" s="266">
        <v>365</v>
      </c>
      <c r="AR7" s="23"/>
      <c r="AS7" s="278"/>
      <c r="AT7" s="30">
        <f>AP75</f>
        <v>385460</v>
      </c>
      <c r="AU7" s="4" t="s">
        <v>2</v>
      </c>
      <c r="AV7" s="31">
        <v>52000</v>
      </c>
      <c r="AW7" s="4" t="s">
        <v>3</v>
      </c>
      <c r="AX7" s="4" t="s">
        <v>4</v>
      </c>
      <c r="AY7" s="32">
        <v>3.15</v>
      </c>
      <c r="AZ7" s="4" t="s">
        <v>3</v>
      </c>
      <c r="BA7" s="30">
        <v>2.42</v>
      </c>
      <c r="BB7" s="4" t="s">
        <v>5</v>
      </c>
      <c r="BC7" s="281"/>
    </row>
    <row r="8" spans="2:55" ht="19" thickBot="1" x14ac:dyDescent="0.25">
      <c r="B8" s="247" t="s">
        <v>6</v>
      </c>
      <c r="C8" s="251" t="s">
        <v>48</v>
      </c>
      <c r="D8" s="20"/>
      <c r="E8" s="33" t="s">
        <v>52</v>
      </c>
      <c r="F8" s="34" t="s">
        <v>53</v>
      </c>
      <c r="G8" s="35"/>
      <c r="H8" s="33" t="s">
        <v>54</v>
      </c>
      <c r="I8" s="34" t="str">
        <f>F8</f>
        <v>(%)</v>
      </c>
      <c r="J8" s="35"/>
      <c r="K8" s="33" t="s">
        <v>55</v>
      </c>
      <c r="L8" s="34" t="str">
        <f>I8</f>
        <v>(%)</v>
      </c>
      <c r="M8" s="35"/>
      <c r="N8" s="33" t="s">
        <v>56</v>
      </c>
      <c r="O8" s="34" t="str">
        <f>L8</f>
        <v>(%)</v>
      </c>
      <c r="P8" s="36"/>
      <c r="Q8" s="33" t="s">
        <v>57</v>
      </c>
      <c r="R8" s="37" t="str">
        <f>O8</f>
        <v>(%)</v>
      </c>
      <c r="S8" s="36"/>
      <c r="T8" s="33" t="s">
        <v>58</v>
      </c>
      <c r="U8" s="34" t="str">
        <f>R8</f>
        <v>(%)</v>
      </c>
      <c r="V8" s="35"/>
      <c r="W8" s="33" t="s">
        <v>59</v>
      </c>
      <c r="X8" s="34" t="str">
        <f>U8</f>
        <v>(%)</v>
      </c>
      <c r="Y8" s="38"/>
      <c r="Z8" s="33" t="s">
        <v>60</v>
      </c>
      <c r="AA8" s="34" t="str">
        <f>X8</f>
        <v>(%)</v>
      </c>
      <c r="AB8" s="35"/>
      <c r="AC8" s="33" t="s">
        <v>61</v>
      </c>
      <c r="AD8" s="34" t="str">
        <f>AA8</f>
        <v>(%)</v>
      </c>
      <c r="AE8" s="35"/>
      <c r="AF8" s="33" t="s">
        <v>62</v>
      </c>
      <c r="AG8" s="34" t="str">
        <f>AD8</f>
        <v>(%)</v>
      </c>
      <c r="AH8" s="38"/>
      <c r="AI8" s="33" t="s">
        <v>63</v>
      </c>
      <c r="AJ8" s="34" t="str">
        <f>AG8</f>
        <v>(%)</v>
      </c>
      <c r="AK8" s="39"/>
      <c r="AL8" s="33" t="s">
        <v>64</v>
      </c>
      <c r="AM8" s="34" t="str">
        <f>AJ8</f>
        <v>(%)</v>
      </c>
      <c r="AN8" s="38"/>
      <c r="AO8" s="35"/>
      <c r="AP8" s="40" t="s">
        <v>65</v>
      </c>
      <c r="AQ8" s="41" t="str">
        <f>AM8</f>
        <v>(%)</v>
      </c>
      <c r="AR8" s="35"/>
      <c r="AS8" s="279"/>
      <c r="AT8" s="42"/>
      <c r="AU8" s="42"/>
      <c r="AV8" s="42"/>
      <c r="AW8" s="42"/>
      <c r="AX8" s="42"/>
      <c r="AY8" s="42"/>
      <c r="AZ8" s="42"/>
      <c r="BA8" s="42"/>
      <c r="BB8" s="42"/>
      <c r="BC8" s="282"/>
    </row>
    <row r="9" spans="2:55" ht="20" thickTop="1" thickBot="1" x14ac:dyDescent="0.25">
      <c r="B9" s="249" t="s">
        <v>6</v>
      </c>
      <c r="C9" s="252">
        <f>' Total des coûts de MO'!C9</f>
        <v>5506.5714285714284</v>
      </c>
      <c r="D9" s="20"/>
      <c r="E9" s="43" t="s">
        <v>66</v>
      </c>
      <c r="F9" s="44" t="s">
        <v>6</v>
      </c>
      <c r="G9" s="45"/>
      <c r="H9" s="43" t="s">
        <v>67</v>
      </c>
      <c r="I9" s="46"/>
      <c r="J9" s="45"/>
      <c r="K9" s="43" t="s">
        <v>68</v>
      </c>
      <c r="L9" s="46"/>
      <c r="M9" s="45"/>
      <c r="N9" s="43" t="s">
        <v>69</v>
      </c>
      <c r="O9" s="47"/>
      <c r="P9" s="48"/>
      <c r="Q9" s="49" t="s">
        <v>70</v>
      </c>
      <c r="R9" s="50"/>
      <c r="S9" s="48"/>
      <c r="T9" s="51" t="s">
        <v>71</v>
      </c>
      <c r="U9" s="46"/>
      <c r="V9" s="45"/>
      <c r="W9" s="51" t="s">
        <v>72</v>
      </c>
      <c r="X9" s="46"/>
      <c r="Y9" s="38"/>
      <c r="Z9" s="51" t="s">
        <v>73</v>
      </c>
      <c r="AA9" s="46"/>
      <c r="AB9" s="45"/>
      <c r="AC9" s="51" t="s">
        <v>74</v>
      </c>
      <c r="AD9" s="46"/>
      <c r="AE9" s="45"/>
      <c r="AF9" s="51" t="s">
        <v>75</v>
      </c>
      <c r="AG9" s="46"/>
      <c r="AH9" s="52"/>
      <c r="AI9" s="51" t="s">
        <v>76</v>
      </c>
      <c r="AJ9" s="46"/>
      <c r="AK9" s="53"/>
      <c r="AL9" s="51" t="s">
        <v>77</v>
      </c>
      <c r="AM9" s="46"/>
      <c r="AN9" s="52"/>
      <c r="AO9" s="45"/>
      <c r="AP9" s="54" t="s">
        <v>78</v>
      </c>
      <c r="AQ9" s="55"/>
      <c r="AR9" s="45"/>
      <c r="AT9" s="45"/>
    </row>
    <row r="10" spans="2:55" ht="15" thickTop="1" thickBot="1" x14ac:dyDescent="0.2">
      <c r="B10" s="56"/>
      <c r="C10" s="57"/>
      <c r="E10" s="58"/>
      <c r="F10" s="59"/>
      <c r="H10" s="60"/>
      <c r="I10" s="61"/>
      <c r="K10" s="60"/>
      <c r="L10" s="61"/>
      <c r="N10" s="60"/>
      <c r="O10" s="61"/>
      <c r="P10" s="6"/>
      <c r="Q10" s="60"/>
      <c r="R10" s="61"/>
      <c r="T10" s="60"/>
      <c r="U10" s="61"/>
      <c r="W10" s="60"/>
      <c r="X10" s="61"/>
      <c r="Z10" s="60"/>
      <c r="AA10" s="61"/>
      <c r="AC10" s="60"/>
      <c r="AD10" s="61"/>
      <c r="AF10" s="60"/>
      <c r="AG10" s="61"/>
      <c r="AI10" s="60"/>
      <c r="AJ10" s="61"/>
      <c r="AL10" s="60"/>
      <c r="AM10" s="61"/>
      <c r="AP10" s="62"/>
      <c r="AQ10" s="63"/>
    </row>
    <row r="11" spans="2:55" ht="18" customHeight="1" thickTop="1" thickBot="1" x14ac:dyDescent="0.2">
      <c r="B11" s="64"/>
      <c r="C11" s="65" t="str">
        <f>' Total des coûts de MO'!C13</f>
        <v>Salaires "Management"</v>
      </c>
      <c r="D11" s="20"/>
      <c r="E11" s="66"/>
      <c r="F11" s="67"/>
      <c r="H11" s="66"/>
      <c r="I11" s="67"/>
      <c r="K11" s="66"/>
      <c r="L11" s="67"/>
      <c r="N11" s="68"/>
      <c r="O11" s="67"/>
      <c r="Q11" s="66"/>
      <c r="R11" s="67"/>
      <c r="T11" s="66"/>
      <c r="U11" s="67"/>
      <c r="W11" s="66"/>
      <c r="X11" s="67"/>
      <c r="Z11" s="66"/>
      <c r="AA11" s="67"/>
      <c r="AC11" s="66"/>
      <c r="AD11" s="67"/>
      <c r="AF11" s="66"/>
      <c r="AG11" s="67"/>
      <c r="AI11" s="66"/>
      <c r="AJ11" s="67"/>
      <c r="AK11" s="9"/>
      <c r="AL11" s="66"/>
      <c r="AM11" s="67"/>
      <c r="AP11" s="69"/>
      <c r="AQ11" s="70"/>
    </row>
    <row r="12" spans="2:55" ht="14" thickTop="1" x14ac:dyDescent="0.15">
      <c r="B12" s="20">
        <f>' Total des coûts de MO'!B13</f>
        <v>6110</v>
      </c>
      <c r="C12" s="71" t="str">
        <f>' Total des coûts de MO'!C13</f>
        <v>Salaires "Management"</v>
      </c>
      <c r="D12" s="20"/>
      <c r="E12" s="72">
        <v>500</v>
      </c>
      <c r="F12" s="73">
        <f>E12/E75</f>
        <v>1.8162005085361425E-2</v>
      </c>
      <c r="G12" s="74">
        <v>2.0471491084515695E-6</v>
      </c>
      <c r="H12" s="72">
        <f>+E12</f>
        <v>500</v>
      </c>
      <c r="I12" s="73">
        <f>H12/H75</f>
        <v>1.8162005085361425E-2</v>
      </c>
      <c r="K12" s="72">
        <f>+H12</f>
        <v>500</v>
      </c>
      <c r="L12" s="73">
        <f>K12/K75</f>
        <v>1.7445917655268667E-2</v>
      </c>
      <c r="N12" s="72">
        <f>+K12</f>
        <v>500</v>
      </c>
      <c r="O12" s="73">
        <f>N12/N75</f>
        <v>1.7445917655268667E-2</v>
      </c>
      <c r="Q12" s="72">
        <f>+N12</f>
        <v>500</v>
      </c>
      <c r="R12" s="73">
        <f>Q12/Q75</f>
        <v>1.5082956259426848E-2</v>
      </c>
      <c r="T12" s="72">
        <f>+Q12</f>
        <v>500</v>
      </c>
      <c r="U12" s="73">
        <f>T12/T75</f>
        <v>1.5082956259426848E-2</v>
      </c>
      <c r="W12" s="72">
        <f>+T12</f>
        <v>500</v>
      </c>
      <c r="X12" s="73">
        <f>W12/W75</f>
        <v>1.4124293785310734E-2</v>
      </c>
      <c r="Z12" s="72">
        <f>+W12</f>
        <v>500</v>
      </c>
      <c r="AA12" s="73">
        <f>Z12/Z75</f>
        <v>1.4124293785310734E-2</v>
      </c>
      <c r="AC12" s="72">
        <f>+Z12</f>
        <v>500</v>
      </c>
      <c r="AD12" s="73">
        <f>AC12/AC75</f>
        <v>1.5082956259426848E-2</v>
      </c>
      <c r="AF12" s="72">
        <f>+AC12</f>
        <v>500</v>
      </c>
      <c r="AG12" s="73">
        <f>AF12/AF75</f>
        <v>1.4124293785310734E-2</v>
      </c>
      <c r="AI12" s="72">
        <f>+AF12</f>
        <v>500</v>
      </c>
      <c r="AJ12" s="73">
        <f>AI12/AI75</f>
        <v>1.5610365282547611E-2</v>
      </c>
      <c r="AK12" s="9"/>
      <c r="AL12" s="72">
        <f>+AI12</f>
        <v>500</v>
      </c>
      <c r="AM12" s="73">
        <f>AL12/AL75</f>
        <v>1.4124293785310734E-2</v>
      </c>
      <c r="AP12" s="75">
        <f>SUM(+$AL12+$AI12+$AF12+$AC12+$Z12+$W12+$T12+$Q12+$N12+$K12+$H12+$E12)</f>
        <v>6000</v>
      </c>
      <c r="AQ12" s="76">
        <f>AP12/AP75</f>
        <v>1.5565817464847196E-2</v>
      </c>
    </row>
    <row r="13" spans="2:55" x14ac:dyDescent="0.15">
      <c r="B13" s="20">
        <f>' Total des coûts de MO'!B28</f>
        <v>6205</v>
      </c>
      <c r="C13" s="71" t="str">
        <f>' Total des coûts de MO'!C28</f>
        <v>Bénéfices gouvernementaux</v>
      </c>
      <c r="D13" s="20"/>
      <c r="E13" s="77">
        <f>+E12*$H$82</f>
        <v>55</v>
      </c>
      <c r="F13" s="78">
        <f>E13/E75</f>
        <v>1.9978205593897567E-3</v>
      </c>
      <c r="H13" s="77">
        <f>+H12*$H$82</f>
        <v>55</v>
      </c>
      <c r="I13" s="78">
        <f>H13/H75</f>
        <v>1.9978205593897567E-3</v>
      </c>
      <c r="K13" s="77">
        <f>+K12*$H$82</f>
        <v>55</v>
      </c>
      <c r="L13" s="78">
        <f>K13/K75</f>
        <v>1.9190509420795533E-3</v>
      </c>
      <c r="N13" s="77">
        <f>+N12*$H$82</f>
        <v>55</v>
      </c>
      <c r="O13" s="78">
        <f>N13/N75</f>
        <v>1.9190509420795533E-3</v>
      </c>
      <c r="Q13" s="77">
        <f>+Q12*$H$82</f>
        <v>55</v>
      </c>
      <c r="R13" s="78">
        <f>Q13/Q75</f>
        <v>1.6591251885369532E-3</v>
      </c>
      <c r="T13" s="77">
        <f>+T12*$H$82</f>
        <v>55</v>
      </c>
      <c r="U13" s="78">
        <f>T13/T75</f>
        <v>1.6591251885369532E-3</v>
      </c>
      <c r="W13" s="77">
        <f>+W12*$H$82</f>
        <v>55</v>
      </c>
      <c r="X13" s="78">
        <f>W13/W75</f>
        <v>1.5536723163841809E-3</v>
      </c>
      <c r="Z13" s="77">
        <f>+Z12*$H$82</f>
        <v>55</v>
      </c>
      <c r="AA13" s="78">
        <f>Z13/Z75</f>
        <v>1.5536723163841809E-3</v>
      </c>
      <c r="AC13" s="77">
        <f>+AC12*$H$82</f>
        <v>55</v>
      </c>
      <c r="AD13" s="78">
        <f>AC13/AC75</f>
        <v>1.6591251885369532E-3</v>
      </c>
      <c r="AF13" s="77">
        <f>+AF12*$H$82</f>
        <v>55</v>
      </c>
      <c r="AG13" s="78">
        <f>AF13/AF75</f>
        <v>1.5536723163841809E-3</v>
      </c>
      <c r="AI13" s="77">
        <f>+AI12*$H$82</f>
        <v>55</v>
      </c>
      <c r="AJ13" s="78">
        <f>AI13/AI75</f>
        <v>1.7171401810802372E-3</v>
      </c>
      <c r="AK13" s="9"/>
      <c r="AL13" s="77">
        <f>+AL12*$H$82</f>
        <v>55</v>
      </c>
      <c r="AM13" s="78">
        <f>AL13/AL75</f>
        <v>1.5536723163841809E-3</v>
      </c>
      <c r="AP13" s="75">
        <f>SUM(+$AL13+$AI13+$AF13+$AC13+$Z13+$W13+$T13+$Q13+$N13+$K13+$H13+$E13)</f>
        <v>660</v>
      </c>
      <c r="AQ13" s="79">
        <f>AP13/AP75</f>
        <v>1.7122399211331916E-3</v>
      </c>
    </row>
    <row r="14" spans="2:55" ht="14" thickBot="1" x14ac:dyDescent="0.2">
      <c r="B14" s="20">
        <v>6245</v>
      </c>
      <c r="C14" s="71" t="str">
        <f>' Total des coûts de MO'!C32</f>
        <v>CSST et CNT</v>
      </c>
      <c r="D14" s="20"/>
      <c r="E14" s="77">
        <f>(E12)*$F$78</f>
        <v>5</v>
      </c>
      <c r="F14" s="78">
        <f>E14/E75</f>
        <v>1.8162005085361425E-4</v>
      </c>
      <c r="H14" s="77">
        <f>(H12)*$F$78</f>
        <v>5</v>
      </c>
      <c r="I14" s="78">
        <f>H14/H75</f>
        <v>1.8162005085361425E-4</v>
      </c>
      <c r="K14" s="77">
        <f>(K12)*$F$78</f>
        <v>5</v>
      </c>
      <c r="L14" s="78">
        <f>K14/K75</f>
        <v>1.7445917655268666E-4</v>
      </c>
      <c r="N14" s="77">
        <f>(N12)*$F$78</f>
        <v>5</v>
      </c>
      <c r="O14" s="78">
        <f>N14/N75</f>
        <v>1.7445917655268666E-4</v>
      </c>
      <c r="Q14" s="77">
        <f>(Q12)*$F$78</f>
        <v>5</v>
      </c>
      <c r="R14" s="78">
        <f>Q14/Q75</f>
        <v>1.5082956259426848E-4</v>
      </c>
      <c r="T14" s="77">
        <f>(T12)*$F$78</f>
        <v>5</v>
      </c>
      <c r="U14" s="78">
        <f>T14/T75</f>
        <v>1.5082956259426848E-4</v>
      </c>
      <c r="W14" s="77">
        <f>(W12)*$F$78</f>
        <v>5</v>
      </c>
      <c r="X14" s="78">
        <f>W14/W75</f>
        <v>1.4124293785310735E-4</v>
      </c>
      <c r="Z14" s="77">
        <f>(Z12)*$F$78</f>
        <v>5</v>
      </c>
      <c r="AA14" s="78">
        <f>Z14/Z75</f>
        <v>1.4124293785310735E-4</v>
      </c>
      <c r="AC14" s="77">
        <f>(AC12)*$F$78</f>
        <v>5</v>
      </c>
      <c r="AD14" s="78">
        <f>AC14/AC75</f>
        <v>1.5082956259426848E-4</v>
      </c>
      <c r="AF14" s="77">
        <f>(AF12)*$F$78</f>
        <v>5</v>
      </c>
      <c r="AG14" s="78">
        <f>AF14/AF75</f>
        <v>1.4124293785310735E-4</v>
      </c>
      <c r="AI14" s="77">
        <f>(AI12)*$F$78</f>
        <v>5</v>
      </c>
      <c r="AJ14" s="78">
        <f>AI14/AI75</f>
        <v>1.5610365282547612E-4</v>
      </c>
      <c r="AK14" s="9"/>
      <c r="AL14" s="77">
        <f>(AL12)*$F$78</f>
        <v>5</v>
      </c>
      <c r="AM14" s="78">
        <f>AL14/AL75</f>
        <v>1.4124293785310735E-4</v>
      </c>
      <c r="AP14" s="75">
        <f>SUM(+$AL14+$AI14+$AF14+$AC14+$Z14+$W14+$T14+$Q14+$N14+$K14+$H14+$E14)</f>
        <v>60</v>
      </c>
      <c r="AQ14" s="79">
        <f>AP14/AP75</f>
        <v>1.5565817464847196E-4</v>
      </c>
    </row>
    <row r="15" spans="2:55" ht="15" thickTop="1" thickBot="1" x14ac:dyDescent="0.2">
      <c r="B15" s="80"/>
      <c r="C15" s="81" t="s">
        <v>8</v>
      </c>
      <c r="D15" s="82"/>
      <c r="E15" s="83">
        <f>SUM(E12:E14)</f>
        <v>560</v>
      </c>
      <c r="F15" s="84">
        <f>+SUM(F12:F14)</f>
        <v>2.0341445695604796E-2</v>
      </c>
      <c r="G15" s="85"/>
      <c r="H15" s="83">
        <f>SUM(H12:H14)</f>
        <v>560</v>
      </c>
      <c r="I15" s="84">
        <f>+SUM(I12:I14)</f>
        <v>2.0341445695604796E-2</v>
      </c>
      <c r="J15" s="85"/>
      <c r="K15" s="83">
        <f>SUM(K12:K14)</f>
        <v>560</v>
      </c>
      <c r="L15" s="84">
        <f>+SUM(L12:L14)</f>
        <v>1.9539427773900907E-2</v>
      </c>
      <c r="M15" s="85"/>
      <c r="N15" s="83">
        <f>SUM(N12:N14)</f>
        <v>560</v>
      </c>
      <c r="O15" s="84">
        <f>+SUM(O12:O14)</f>
        <v>1.9539427773900907E-2</v>
      </c>
      <c r="P15" s="85"/>
      <c r="Q15" s="83">
        <f>SUM(Q12:Q14)</f>
        <v>560</v>
      </c>
      <c r="R15" s="84">
        <f>+SUM(R12:R14)</f>
        <v>1.6892911010558068E-2</v>
      </c>
      <c r="S15" s="85"/>
      <c r="T15" s="83">
        <f>SUM(T12:T14)</f>
        <v>560</v>
      </c>
      <c r="U15" s="84">
        <f>+SUM(U12:U14)</f>
        <v>1.6892911010558068E-2</v>
      </c>
      <c r="V15" s="85"/>
      <c r="W15" s="83">
        <f>SUM(W12:W14)</f>
        <v>560</v>
      </c>
      <c r="X15" s="84">
        <f>+SUM(X12:X14)</f>
        <v>1.5819209039548022E-2</v>
      </c>
      <c r="Y15" s="85"/>
      <c r="Z15" s="83">
        <f>SUM(Z12:Z14)</f>
        <v>560</v>
      </c>
      <c r="AA15" s="84">
        <f>+SUM(AA12:AA14)</f>
        <v>1.5819209039548022E-2</v>
      </c>
      <c r="AB15" s="85"/>
      <c r="AC15" s="83">
        <f>SUM(AC12:AC14)</f>
        <v>560</v>
      </c>
      <c r="AD15" s="84">
        <f>+SUM(AD12:AD14)</f>
        <v>1.6892911010558068E-2</v>
      </c>
      <c r="AE15" s="85"/>
      <c r="AF15" s="83">
        <f>SUM(AF12:AF14)</f>
        <v>560</v>
      </c>
      <c r="AG15" s="84">
        <f>+SUM(AG12:AG14)</f>
        <v>1.5819209039548022E-2</v>
      </c>
      <c r="AH15" s="85"/>
      <c r="AI15" s="83">
        <f>SUM(AI12:AI14)</f>
        <v>560</v>
      </c>
      <c r="AJ15" s="84">
        <f>+SUM(AJ12:AJ14)</f>
        <v>1.7483609116453323E-2</v>
      </c>
      <c r="AK15" s="86"/>
      <c r="AL15" s="83">
        <f>SUM(AL12:AL14)</f>
        <v>560</v>
      </c>
      <c r="AM15" s="84">
        <f>+SUM(AM12:AM14)</f>
        <v>1.5819209039548022E-2</v>
      </c>
      <c r="AN15" s="85"/>
      <c r="AO15" s="85"/>
      <c r="AP15" s="87">
        <f>SUM(AP12:AP14)</f>
        <v>6720</v>
      </c>
      <c r="AQ15" s="88">
        <f>+SUM(AQ12:AQ14)</f>
        <v>1.7433715560628862E-2</v>
      </c>
      <c r="AR15" s="57"/>
      <c r="AS15" s="57"/>
      <c r="AT15" s="57"/>
      <c r="AU15" s="57"/>
      <c r="AV15" s="57"/>
      <c r="AW15" s="57"/>
    </row>
    <row r="16" spans="2:55" ht="15" thickTop="1" thickBot="1" x14ac:dyDescent="0.2">
      <c r="C16" s="1" t="s">
        <v>6</v>
      </c>
      <c r="E16" s="89"/>
      <c r="F16" s="90"/>
      <c r="H16" s="89"/>
      <c r="I16" s="90"/>
      <c r="K16" s="89"/>
      <c r="L16" s="90"/>
      <c r="N16" s="89"/>
      <c r="O16" s="90"/>
      <c r="Q16" s="89"/>
      <c r="R16" s="90"/>
      <c r="T16" s="89"/>
      <c r="U16" s="90"/>
      <c r="W16" s="89"/>
      <c r="X16" s="90"/>
      <c r="Z16" s="89"/>
      <c r="AA16" s="90"/>
      <c r="AC16" s="89"/>
      <c r="AD16" s="90"/>
      <c r="AF16" s="89"/>
      <c r="AG16" s="90"/>
      <c r="AI16" s="89"/>
      <c r="AJ16" s="90"/>
      <c r="AL16" s="89"/>
      <c r="AM16" s="90"/>
      <c r="AP16" s="91"/>
      <c r="AQ16" s="92"/>
    </row>
    <row r="17" spans="2:47" ht="15" thickTop="1" thickBot="1" x14ac:dyDescent="0.2">
      <c r="B17" s="64"/>
      <c r="C17" s="65" t="str">
        <f>' Total des coûts de MO'!C14</f>
        <v>Salaires "Acquisition de Talents"</v>
      </c>
      <c r="D17" s="20"/>
      <c r="E17" s="66"/>
      <c r="F17" s="67"/>
      <c r="H17" s="66"/>
      <c r="I17" s="67"/>
      <c r="K17" s="66"/>
      <c r="L17" s="67"/>
      <c r="N17" s="68"/>
      <c r="O17" s="67"/>
      <c r="Q17" s="66"/>
      <c r="R17" s="67"/>
      <c r="T17" s="66"/>
      <c r="U17" s="67"/>
      <c r="W17" s="66"/>
      <c r="X17" s="67"/>
      <c r="Z17" s="66"/>
      <c r="AA17" s="67"/>
      <c r="AC17" s="66"/>
      <c r="AD17" s="67"/>
      <c r="AF17" s="66"/>
      <c r="AG17" s="67"/>
      <c r="AI17" s="66"/>
      <c r="AJ17" s="67"/>
      <c r="AK17" s="9"/>
      <c r="AL17" s="66"/>
      <c r="AM17" s="67"/>
      <c r="AP17" s="69"/>
      <c r="AQ17" s="70"/>
    </row>
    <row r="18" spans="2:47" ht="14" thickTop="1" x14ac:dyDescent="0.15">
      <c r="B18" s="20">
        <f>' Total des coûts de MO'!B14</f>
        <v>6115</v>
      </c>
      <c r="C18" s="71" t="str">
        <f>' Total des coûts de MO'!C20</f>
        <v>Salaire "Théâtralisation"</v>
      </c>
      <c r="D18" s="20"/>
      <c r="E18" s="72">
        <v>500</v>
      </c>
      <c r="F18" s="73">
        <f>+E18/E75</f>
        <v>1.8162005085361425E-2</v>
      </c>
      <c r="G18" s="74">
        <v>2.0471491084515695E-6</v>
      </c>
      <c r="H18" s="72">
        <v>500</v>
      </c>
      <c r="I18" s="73">
        <f>+H18/H75</f>
        <v>1.8162005085361425E-2</v>
      </c>
      <c r="K18" s="72">
        <v>500</v>
      </c>
      <c r="L18" s="73">
        <f>+K18/K75</f>
        <v>1.7445917655268667E-2</v>
      </c>
      <c r="N18" s="72">
        <v>500</v>
      </c>
      <c r="O18" s="73">
        <f>+N18/N75</f>
        <v>1.7445917655268667E-2</v>
      </c>
      <c r="Q18" s="72">
        <v>500</v>
      </c>
      <c r="R18" s="73">
        <f>+Q18/Q75</f>
        <v>1.5082956259426848E-2</v>
      </c>
      <c r="T18" s="72">
        <v>500</v>
      </c>
      <c r="U18" s="73">
        <f>+T18/T75</f>
        <v>1.5082956259426848E-2</v>
      </c>
      <c r="W18" s="72">
        <v>500</v>
      </c>
      <c r="X18" s="73">
        <f>+W18/W75</f>
        <v>1.4124293785310734E-2</v>
      </c>
      <c r="Z18" s="72">
        <v>500</v>
      </c>
      <c r="AA18" s="73">
        <f>+Z18/Z75</f>
        <v>1.4124293785310734E-2</v>
      </c>
      <c r="AC18" s="72">
        <v>500</v>
      </c>
      <c r="AD18" s="73">
        <f>+AC18/AC75</f>
        <v>1.5082956259426848E-2</v>
      </c>
      <c r="AF18" s="72">
        <v>500</v>
      </c>
      <c r="AG18" s="73">
        <f>+AF18/AF75</f>
        <v>1.4124293785310734E-2</v>
      </c>
      <c r="AI18" s="72">
        <v>500</v>
      </c>
      <c r="AJ18" s="73">
        <f>+AI18/AI75</f>
        <v>1.5610365282547611E-2</v>
      </c>
      <c r="AK18" s="9"/>
      <c r="AL18" s="72">
        <v>500</v>
      </c>
      <c r="AM18" s="73">
        <f>+AL18/AL75</f>
        <v>1.4124293785310734E-2</v>
      </c>
      <c r="AP18" s="75">
        <f>SUM(+$AL18+$AI18+$AF18+$AC18+$Z18+$W18+$T18+$Q18+$N18+$K18+$H18+$E18)</f>
        <v>6000</v>
      </c>
      <c r="AQ18" s="76" t="e">
        <f>AP18/AP81</f>
        <v>#DIV/0!</v>
      </c>
    </row>
    <row r="19" spans="2:47" x14ac:dyDescent="0.15">
      <c r="B19" s="20">
        <f>' Total des coûts de MO'!B28</f>
        <v>6205</v>
      </c>
      <c r="C19" s="71" t="str">
        <f>' Total des coûts de MO'!C28</f>
        <v>Bénéfices gouvernementaux</v>
      </c>
      <c r="D19" s="20"/>
      <c r="E19" s="77">
        <f>+E18*$H$82</f>
        <v>55</v>
      </c>
      <c r="F19" s="78">
        <f>+E19/E75</f>
        <v>1.9978205593897567E-3</v>
      </c>
      <c r="H19" s="77">
        <f>+H18*$H$82</f>
        <v>55</v>
      </c>
      <c r="I19" s="78">
        <f>+H19/H75</f>
        <v>1.9978205593897567E-3</v>
      </c>
      <c r="K19" s="77">
        <f>+K18*$H$82</f>
        <v>55</v>
      </c>
      <c r="L19" s="78">
        <f>+K19/K75</f>
        <v>1.9190509420795533E-3</v>
      </c>
      <c r="N19" s="77">
        <f>+N18*$H$82</f>
        <v>55</v>
      </c>
      <c r="O19" s="78">
        <f>+N19/N75</f>
        <v>1.9190509420795533E-3</v>
      </c>
      <c r="Q19" s="77">
        <f>+Q18*$H$82</f>
        <v>55</v>
      </c>
      <c r="R19" s="78">
        <f>+Q19/Q75</f>
        <v>1.6591251885369532E-3</v>
      </c>
      <c r="T19" s="77">
        <f>+T18*$H$82</f>
        <v>55</v>
      </c>
      <c r="U19" s="78">
        <f>+T19/T75</f>
        <v>1.6591251885369532E-3</v>
      </c>
      <c r="W19" s="77">
        <f>+W18*$H$82</f>
        <v>55</v>
      </c>
      <c r="X19" s="78">
        <f>+W19/W75</f>
        <v>1.5536723163841809E-3</v>
      </c>
      <c r="Z19" s="77">
        <f>+Z18*$H$82</f>
        <v>55</v>
      </c>
      <c r="AA19" s="78">
        <f>+Z19/Z75</f>
        <v>1.5536723163841809E-3</v>
      </c>
      <c r="AC19" s="77">
        <f>+AC18*$H$82</f>
        <v>55</v>
      </c>
      <c r="AD19" s="78">
        <f>+AC19/AC75</f>
        <v>1.6591251885369532E-3</v>
      </c>
      <c r="AF19" s="77">
        <f>+AF18*$H$82</f>
        <v>55</v>
      </c>
      <c r="AG19" s="78">
        <f>+AF19/AF75</f>
        <v>1.5536723163841809E-3</v>
      </c>
      <c r="AI19" s="77">
        <f>+AI18*$H$82</f>
        <v>55</v>
      </c>
      <c r="AJ19" s="78">
        <f>+AI19/AI75</f>
        <v>1.7171401810802372E-3</v>
      </c>
      <c r="AK19" s="9"/>
      <c r="AL19" s="77">
        <f>+AL18*$H$82</f>
        <v>55</v>
      </c>
      <c r="AM19" s="78">
        <f>+AL19/AL75</f>
        <v>1.5536723163841809E-3</v>
      </c>
      <c r="AP19" s="75">
        <f>SUM(+$AL19+$AI19+$AF19+$AC19+$Z19+$W19+$T19+$Q19+$N19+$K19+$H19+$E19)</f>
        <v>660</v>
      </c>
      <c r="AQ19" s="79" t="e">
        <f>AP19/AP81</f>
        <v>#DIV/0!</v>
      </c>
    </row>
    <row r="20" spans="2:47" ht="14" thickBot="1" x14ac:dyDescent="0.2">
      <c r="B20" s="20">
        <f>' Total des coûts de MO'!B32</f>
        <v>6245</v>
      </c>
      <c r="C20" s="71" t="str">
        <f>' Total des coûts de MO'!C32</f>
        <v>CSST et CNT</v>
      </c>
      <c r="D20" s="20"/>
      <c r="E20" s="77">
        <f>(E18)*$F$78</f>
        <v>5</v>
      </c>
      <c r="F20" s="78">
        <f>E20/E75</f>
        <v>1.8162005085361425E-4</v>
      </c>
      <c r="H20" s="77">
        <f>(H18)*$F$78</f>
        <v>5</v>
      </c>
      <c r="I20" s="78">
        <f>H20/H75</f>
        <v>1.8162005085361425E-4</v>
      </c>
      <c r="K20" s="77">
        <f>(K18)*$F$78</f>
        <v>5</v>
      </c>
      <c r="L20" s="78">
        <f>K20/K75</f>
        <v>1.7445917655268666E-4</v>
      </c>
      <c r="N20" s="77">
        <f>(N18)*$F$78</f>
        <v>5</v>
      </c>
      <c r="O20" s="78">
        <f>N20/N75</f>
        <v>1.7445917655268666E-4</v>
      </c>
      <c r="Q20" s="77">
        <f>(Q18)*$F$78</f>
        <v>5</v>
      </c>
      <c r="R20" s="78">
        <f>Q20/Q75</f>
        <v>1.5082956259426848E-4</v>
      </c>
      <c r="T20" s="77">
        <f>(T18)*$F$78</f>
        <v>5</v>
      </c>
      <c r="U20" s="78">
        <f>T20/T75</f>
        <v>1.5082956259426848E-4</v>
      </c>
      <c r="W20" s="77">
        <f>(W18)*$F$78</f>
        <v>5</v>
      </c>
      <c r="X20" s="78">
        <f>W20/W75</f>
        <v>1.4124293785310735E-4</v>
      </c>
      <c r="Z20" s="77">
        <f>(Z18)*$F$78</f>
        <v>5</v>
      </c>
      <c r="AA20" s="78">
        <f>Z20/Z75</f>
        <v>1.4124293785310735E-4</v>
      </c>
      <c r="AC20" s="77">
        <f>(AC18)*$F$78</f>
        <v>5</v>
      </c>
      <c r="AD20" s="78">
        <f>AC20/AC75</f>
        <v>1.5082956259426848E-4</v>
      </c>
      <c r="AF20" s="77">
        <f>(AF18)*$F$78</f>
        <v>5</v>
      </c>
      <c r="AG20" s="78">
        <f>AF20/AF75</f>
        <v>1.4124293785310735E-4</v>
      </c>
      <c r="AI20" s="77">
        <f>(AI18)*$F$78</f>
        <v>5</v>
      </c>
      <c r="AJ20" s="78">
        <f>AI20/AI75</f>
        <v>1.5610365282547612E-4</v>
      </c>
      <c r="AK20" s="9"/>
      <c r="AL20" s="77">
        <f>(AL18)*$F$78</f>
        <v>5</v>
      </c>
      <c r="AM20" s="78">
        <f>AL20/AL75</f>
        <v>1.4124293785310735E-4</v>
      </c>
      <c r="AP20" s="75">
        <f>SUM(+$AL20+$AI20+$AF20+$AC20+$Z20+$W20+$T20+$Q20+$N20+$K20+$H20+$E20)</f>
        <v>60</v>
      </c>
      <c r="AQ20" s="79" t="e">
        <f>AP20/AP81</f>
        <v>#DIV/0!</v>
      </c>
    </row>
    <row r="21" spans="2:47" ht="15" thickTop="1" thickBot="1" x14ac:dyDescent="0.2">
      <c r="B21" s="80"/>
      <c r="C21" s="81" t="s">
        <v>85</v>
      </c>
      <c r="D21" s="82"/>
      <c r="E21" s="83">
        <f>SUM(E18:E20)</f>
        <v>560</v>
      </c>
      <c r="F21" s="84">
        <f>+SUM(F18:F20)</f>
        <v>2.0341445695604796E-2</v>
      </c>
      <c r="G21" s="85"/>
      <c r="H21" s="83">
        <f>SUM(H18:H20)</f>
        <v>560</v>
      </c>
      <c r="I21" s="84">
        <f>+SUM(I18:I20)</f>
        <v>2.0341445695604796E-2</v>
      </c>
      <c r="J21" s="85"/>
      <c r="K21" s="83">
        <f>SUM(K18:K20)</f>
        <v>560</v>
      </c>
      <c r="L21" s="84">
        <f>+SUM(L18:L20)</f>
        <v>1.9539427773900907E-2</v>
      </c>
      <c r="M21" s="85"/>
      <c r="N21" s="83">
        <f>SUM(N18:N20)</f>
        <v>560</v>
      </c>
      <c r="O21" s="84">
        <f>+SUM(O18:O20)</f>
        <v>1.9539427773900907E-2</v>
      </c>
      <c r="P21" s="85"/>
      <c r="Q21" s="83">
        <f>SUM(Q18:Q20)</f>
        <v>560</v>
      </c>
      <c r="R21" s="84">
        <f>+SUM(R18:R20)</f>
        <v>1.6892911010558068E-2</v>
      </c>
      <c r="S21" s="85"/>
      <c r="T21" s="83">
        <f>SUM(T18:T20)</f>
        <v>560</v>
      </c>
      <c r="U21" s="84">
        <f>+SUM(U18:U20)</f>
        <v>1.6892911010558068E-2</v>
      </c>
      <c r="V21" s="85"/>
      <c r="W21" s="83">
        <f>SUM(W18:W20)</f>
        <v>560</v>
      </c>
      <c r="X21" s="84">
        <f>+SUM(X18:X20)</f>
        <v>1.5819209039548022E-2</v>
      </c>
      <c r="Y21" s="85"/>
      <c r="Z21" s="83">
        <f>SUM(Z18:Z20)</f>
        <v>560</v>
      </c>
      <c r="AA21" s="84">
        <f>+SUM(AA18:AA20)</f>
        <v>1.5819209039548022E-2</v>
      </c>
      <c r="AB21" s="85"/>
      <c r="AC21" s="83">
        <f>SUM(AC18:AC20)</f>
        <v>560</v>
      </c>
      <c r="AD21" s="84">
        <f>+SUM(AD18:AD20)</f>
        <v>1.6892911010558068E-2</v>
      </c>
      <c r="AE21" s="85"/>
      <c r="AF21" s="83">
        <f>SUM(AF18:AF20)</f>
        <v>560</v>
      </c>
      <c r="AG21" s="84">
        <f>+SUM(AG18:AG20)</f>
        <v>1.5819209039548022E-2</v>
      </c>
      <c r="AH21" s="85"/>
      <c r="AI21" s="83">
        <f>SUM(AI18:AI20)</f>
        <v>560</v>
      </c>
      <c r="AJ21" s="84">
        <f>+SUM(AJ18:AJ20)</f>
        <v>1.7483609116453323E-2</v>
      </c>
      <c r="AK21" s="86"/>
      <c r="AL21" s="83">
        <f>SUM(AL18:AL20)</f>
        <v>560</v>
      </c>
      <c r="AM21" s="84">
        <f>+SUM(AM18:AM20)</f>
        <v>1.5819209039548022E-2</v>
      </c>
      <c r="AN21" s="85"/>
      <c r="AO21" s="85"/>
      <c r="AP21" s="87">
        <f>SUM(AP18:AP20)</f>
        <v>6720</v>
      </c>
      <c r="AQ21" s="88" t="e">
        <f>+SUM(AQ18:AQ20)</f>
        <v>#DIV/0!</v>
      </c>
    </row>
    <row r="22" spans="2:47" ht="15" thickTop="1" thickBot="1" x14ac:dyDescent="0.2">
      <c r="E22" s="89"/>
      <c r="F22" s="90"/>
      <c r="H22" s="89"/>
      <c r="I22" s="90"/>
      <c r="K22" s="89"/>
      <c r="L22" s="90"/>
      <c r="N22" s="89"/>
      <c r="O22" s="90"/>
      <c r="Q22" s="89"/>
      <c r="R22" s="90"/>
      <c r="T22" s="89"/>
      <c r="U22" s="90"/>
      <c r="W22" s="89"/>
      <c r="X22" s="90"/>
      <c r="Z22" s="89"/>
      <c r="AA22" s="90"/>
      <c r="AC22" s="89"/>
      <c r="AD22" s="90"/>
      <c r="AF22" s="89"/>
      <c r="AG22" s="90"/>
      <c r="AI22" s="89"/>
      <c r="AJ22" s="90"/>
      <c r="AL22" s="89"/>
      <c r="AM22" s="90"/>
      <c r="AP22" s="91"/>
      <c r="AQ22" s="92"/>
    </row>
    <row r="23" spans="2:47" ht="15" thickTop="1" thickBot="1" x14ac:dyDescent="0.2">
      <c r="B23" s="93"/>
      <c r="C23" s="65" t="str">
        <f>' Total des coûts de MO'!C15</f>
        <v>Salaire "Production"</v>
      </c>
      <c r="D23" s="20"/>
      <c r="E23" s="94"/>
      <c r="F23" s="95"/>
      <c r="H23" s="94"/>
      <c r="I23" s="95"/>
      <c r="K23" s="94"/>
      <c r="L23" s="95"/>
      <c r="N23" s="94"/>
      <c r="O23" s="95"/>
      <c r="Q23" s="94"/>
      <c r="R23" s="95"/>
      <c r="T23" s="94"/>
      <c r="U23" s="95"/>
      <c r="W23" s="94"/>
      <c r="X23" s="95"/>
      <c r="Z23" s="94"/>
      <c r="AA23" s="95"/>
      <c r="AC23" s="94"/>
      <c r="AD23" s="95"/>
      <c r="AF23" s="94"/>
      <c r="AG23" s="95"/>
      <c r="AI23" s="94"/>
      <c r="AJ23" s="95"/>
      <c r="AK23" s="9"/>
      <c r="AL23" s="94"/>
      <c r="AM23" s="95"/>
      <c r="AP23" s="96"/>
      <c r="AQ23" s="95"/>
    </row>
    <row r="24" spans="2:47" ht="14" thickTop="1" x14ac:dyDescent="0.15">
      <c r="B24" s="20">
        <v>6120</v>
      </c>
      <c r="C24" s="71" t="str">
        <f>' Total des coûts de MO'!C19</f>
        <v>Salaire "Marketing &amp; Communication"</v>
      </c>
      <c r="D24" s="20"/>
      <c r="E24" s="97">
        <v>12000</v>
      </c>
      <c r="F24" s="98">
        <f>E24/E75</f>
        <v>0.43588812204867416</v>
      </c>
      <c r="H24" s="97">
        <f>E24</f>
        <v>12000</v>
      </c>
      <c r="I24" s="98">
        <f>H24/H75</f>
        <v>0.43588812204867416</v>
      </c>
      <c r="K24" s="97">
        <f>H24</f>
        <v>12000</v>
      </c>
      <c r="L24" s="98">
        <f>K24/K75</f>
        <v>0.41870202372644799</v>
      </c>
      <c r="N24" s="97">
        <f>K24</f>
        <v>12000</v>
      </c>
      <c r="O24" s="98">
        <f>N24/N75</f>
        <v>0.41870202372644799</v>
      </c>
      <c r="Q24" s="97">
        <v>15000</v>
      </c>
      <c r="R24" s="98">
        <f>Q24/Q75</f>
        <v>0.45248868778280543</v>
      </c>
      <c r="T24" s="97">
        <v>15000</v>
      </c>
      <c r="U24" s="98">
        <f>T24/T75</f>
        <v>0.45248868778280543</v>
      </c>
      <c r="W24" s="97">
        <v>16000</v>
      </c>
      <c r="X24" s="98">
        <f>W24/W75</f>
        <v>0.4519774011299435</v>
      </c>
      <c r="Z24" s="97">
        <v>16000</v>
      </c>
      <c r="AA24" s="98">
        <f>Z24/Z75</f>
        <v>0.4519774011299435</v>
      </c>
      <c r="AC24" s="97">
        <v>15000</v>
      </c>
      <c r="AD24" s="98">
        <f>AC24/AC75</f>
        <v>0.45248868778280543</v>
      </c>
      <c r="AF24" s="97">
        <v>16000</v>
      </c>
      <c r="AG24" s="98">
        <f>AF24/AF75</f>
        <v>0.4519774011299435</v>
      </c>
      <c r="AI24" s="97">
        <v>14000</v>
      </c>
      <c r="AJ24" s="98">
        <f>AI24/AI75</f>
        <v>0.43709022791133312</v>
      </c>
      <c r="AK24" s="9"/>
      <c r="AL24" s="97">
        <v>16000</v>
      </c>
      <c r="AM24" s="98">
        <f>AL24/AL75</f>
        <v>0.4519774011299435</v>
      </c>
      <c r="AP24" s="99">
        <f>SUM(+$AL24+$AI24+$AF24+$AC24+$Z24+$W24+$T24+$Q24+$N24+$K24+$H24+$E24)</f>
        <v>171000</v>
      </c>
      <c r="AQ24" s="79">
        <f>+AP24/AP75</f>
        <v>0.44362579774814509</v>
      </c>
    </row>
    <row r="25" spans="2:47" x14ac:dyDescent="0.15">
      <c r="B25" s="20">
        <f>B13</f>
        <v>6205</v>
      </c>
      <c r="C25" s="71" t="str">
        <f>' Total des coûts de MO'!C28</f>
        <v>Bénéfices gouvernementaux</v>
      </c>
      <c r="D25" s="20"/>
      <c r="E25" s="77">
        <f>+E24*$H$82</f>
        <v>1320</v>
      </c>
      <c r="F25" s="78">
        <f>E25/E75</f>
        <v>4.7947693425354161E-2</v>
      </c>
      <c r="H25" s="77">
        <f>+H24*$H$82</f>
        <v>1320</v>
      </c>
      <c r="I25" s="78">
        <f>H25/H75</f>
        <v>4.7947693425354161E-2</v>
      </c>
      <c r="K25" s="77">
        <f>+K24*$H$82</f>
        <v>1320</v>
      </c>
      <c r="L25" s="78">
        <f>K25/K75</f>
        <v>4.6057222609909285E-2</v>
      </c>
      <c r="N25" s="77">
        <f>+N24*$H$82</f>
        <v>1320</v>
      </c>
      <c r="O25" s="78">
        <f>N25/N75</f>
        <v>4.6057222609909285E-2</v>
      </c>
      <c r="Q25" s="77">
        <f>+Q24*$H$82</f>
        <v>1650</v>
      </c>
      <c r="R25" s="78">
        <f>Q25/Q75</f>
        <v>4.9773755656108594E-2</v>
      </c>
      <c r="T25" s="77">
        <f>+T24*$H$82</f>
        <v>1650</v>
      </c>
      <c r="U25" s="78">
        <f>T25/T75</f>
        <v>4.9773755656108594E-2</v>
      </c>
      <c r="W25" s="77">
        <f>+W24*$H$82</f>
        <v>1760</v>
      </c>
      <c r="X25" s="78">
        <f>W25/W75</f>
        <v>4.9717514124293788E-2</v>
      </c>
      <c r="Z25" s="77">
        <f>+Z24*$H$82</f>
        <v>1760</v>
      </c>
      <c r="AA25" s="78">
        <f>Z25/Z75</f>
        <v>4.9717514124293788E-2</v>
      </c>
      <c r="AC25" s="77">
        <f>+AC24*$H$82</f>
        <v>1650</v>
      </c>
      <c r="AD25" s="78">
        <f>AC25/AC75</f>
        <v>4.9773755656108594E-2</v>
      </c>
      <c r="AF25" s="77">
        <f>+AF24*$H$82</f>
        <v>1760</v>
      </c>
      <c r="AG25" s="78">
        <f>AF25/AF75</f>
        <v>4.9717514124293788E-2</v>
      </c>
      <c r="AI25" s="77">
        <f>+AI24*$H$82</f>
        <v>1540</v>
      </c>
      <c r="AJ25" s="78">
        <f>AI25/AI75</f>
        <v>4.8079925070246644E-2</v>
      </c>
      <c r="AK25" s="9"/>
      <c r="AL25" s="77">
        <f>+AL24*$H$82</f>
        <v>1760</v>
      </c>
      <c r="AM25" s="78">
        <f>AL25/AL75</f>
        <v>4.9717514124293788E-2</v>
      </c>
      <c r="AP25" s="99">
        <f>SUM(+$AL25+$AI25+$AF25+$AC25+$Z25+$W25+$T25+$Q25+$N25+$K25+$H25+$E25)</f>
        <v>18810</v>
      </c>
      <c r="AQ25" s="79">
        <f>AP25/AP75</f>
        <v>4.8798837752295959E-2</v>
      </c>
    </row>
    <row r="26" spans="2:47" ht="14" thickBot="1" x14ac:dyDescent="0.2">
      <c r="B26" s="20">
        <f>B14</f>
        <v>6245</v>
      </c>
      <c r="C26" s="71" t="str">
        <f>' Total des coûts de MO'!C32</f>
        <v>CSST et CNT</v>
      </c>
      <c r="D26" s="20"/>
      <c r="E26" s="77">
        <f>(E24)*$F$78</f>
        <v>120</v>
      </c>
      <c r="F26" s="78">
        <f>E26/E75</f>
        <v>4.3588812204867419E-3</v>
      </c>
      <c r="H26" s="77">
        <f>(H24)*$F$78</f>
        <v>120</v>
      </c>
      <c r="I26" s="78">
        <f>H26/H75</f>
        <v>4.3588812204867419E-3</v>
      </c>
      <c r="K26" s="77">
        <f>(K24)*$F$78</f>
        <v>120</v>
      </c>
      <c r="L26" s="78">
        <f>K26/K75</f>
        <v>4.1870202372644803E-3</v>
      </c>
      <c r="N26" s="77">
        <f>(N24)*$F$78</f>
        <v>120</v>
      </c>
      <c r="O26" s="78">
        <f>N26/N75</f>
        <v>4.1870202372644803E-3</v>
      </c>
      <c r="Q26" s="77">
        <f>(Q24)*$F$78</f>
        <v>150</v>
      </c>
      <c r="R26" s="78">
        <f>Q26/Q75</f>
        <v>4.5248868778280547E-3</v>
      </c>
      <c r="T26" s="77">
        <f>(T24)*$F$78</f>
        <v>150</v>
      </c>
      <c r="U26" s="78">
        <f>T26/T75</f>
        <v>4.5248868778280547E-3</v>
      </c>
      <c r="W26" s="77">
        <f>(W24)*$F$78</f>
        <v>160</v>
      </c>
      <c r="X26" s="78">
        <f>W26/W75</f>
        <v>4.5197740112994352E-3</v>
      </c>
      <c r="Z26" s="77">
        <f>(Z24)*$F$78</f>
        <v>160</v>
      </c>
      <c r="AA26" s="78">
        <f>Z26/Z75</f>
        <v>4.5197740112994352E-3</v>
      </c>
      <c r="AC26" s="77">
        <f>(AC24)*$F$78</f>
        <v>150</v>
      </c>
      <c r="AD26" s="78">
        <f>AC26/AC75</f>
        <v>4.5248868778280547E-3</v>
      </c>
      <c r="AF26" s="77">
        <f>(AF24)*$F$78</f>
        <v>160</v>
      </c>
      <c r="AG26" s="78">
        <f>AF26/AF75</f>
        <v>4.5197740112994352E-3</v>
      </c>
      <c r="AI26" s="77">
        <f>(AI24)*$F$78</f>
        <v>140</v>
      </c>
      <c r="AJ26" s="78">
        <f>AI26/AI75</f>
        <v>4.3709022791133308E-3</v>
      </c>
      <c r="AK26" s="9"/>
      <c r="AL26" s="77">
        <f>(AL24)*$F$78</f>
        <v>160</v>
      </c>
      <c r="AM26" s="78">
        <f>AL26/AL75</f>
        <v>4.5197740112994352E-3</v>
      </c>
      <c r="AP26" s="99">
        <f>SUM(+$AL26+$AI26+$AF26+$AC26+$Z26+$W26+$T26+$Q26+$N26+$K26+$H26+$E26)</f>
        <v>1710</v>
      </c>
      <c r="AQ26" s="79">
        <f>AP26/AP75</f>
        <v>4.4362579774814507E-3</v>
      </c>
    </row>
    <row r="27" spans="2:47" ht="15" thickTop="1" thickBot="1" x14ac:dyDescent="0.2">
      <c r="B27" s="80"/>
      <c r="C27" s="81" t="s">
        <v>9</v>
      </c>
      <c r="D27" s="82"/>
      <c r="E27" s="100">
        <f>SUM(E24:E26)</f>
        <v>13440</v>
      </c>
      <c r="F27" s="101">
        <f>SUM(F24:F26)</f>
        <v>0.48819469669451504</v>
      </c>
      <c r="G27" s="85"/>
      <c r="H27" s="100">
        <f>SUM(H24:H26)</f>
        <v>13440</v>
      </c>
      <c r="I27" s="101">
        <f>SUM(I24:I26)</f>
        <v>0.48819469669451504</v>
      </c>
      <c r="J27" s="85"/>
      <c r="K27" s="100">
        <f>SUM(K24:K26)</f>
        <v>13440</v>
      </c>
      <c r="L27" s="101">
        <f>SUM(L24:L26)</f>
        <v>0.46894626657362176</v>
      </c>
      <c r="M27" s="85"/>
      <c r="N27" s="100">
        <f>SUM(N24:N26)</f>
        <v>13440</v>
      </c>
      <c r="O27" s="101">
        <f>SUM(O24:O26)</f>
        <v>0.46894626657362176</v>
      </c>
      <c r="P27" s="85"/>
      <c r="Q27" s="100">
        <f>SUM(Q24:Q26)</f>
        <v>16800</v>
      </c>
      <c r="R27" s="101">
        <f>SUM(R24:R26)</f>
        <v>0.50678733031674206</v>
      </c>
      <c r="S27" s="85"/>
      <c r="T27" s="100">
        <f>SUM(T24:T26)</f>
        <v>16800</v>
      </c>
      <c r="U27" s="101">
        <f>SUM(U24:U26)</f>
        <v>0.50678733031674206</v>
      </c>
      <c r="V27" s="85"/>
      <c r="W27" s="100">
        <f>SUM(W24:W26)</f>
        <v>17920</v>
      </c>
      <c r="X27" s="101">
        <f>SUM(X24:X26)</f>
        <v>0.5062146892655367</v>
      </c>
      <c r="Y27" s="85"/>
      <c r="Z27" s="100">
        <f>SUM(Z24:Z26)</f>
        <v>17920</v>
      </c>
      <c r="AA27" s="101">
        <f>SUM(AA24:AA26)</f>
        <v>0.5062146892655367</v>
      </c>
      <c r="AB27" s="85"/>
      <c r="AC27" s="100">
        <f>SUM(AC24:AC26)</f>
        <v>16800</v>
      </c>
      <c r="AD27" s="101">
        <f>SUM(AD24:AD26)</f>
        <v>0.50678733031674206</v>
      </c>
      <c r="AE27" s="85"/>
      <c r="AF27" s="100">
        <f>SUM(AF24:AF26)</f>
        <v>17920</v>
      </c>
      <c r="AG27" s="101">
        <f>SUM(AG24:AG26)</f>
        <v>0.5062146892655367</v>
      </c>
      <c r="AH27" s="85"/>
      <c r="AI27" s="100">
        <f>SUM(AI24:AI26)</f>
        <v>15680</v>
      </c>
      <c r="AJ27" s="101">
        <f>SUM(AJ24:AJ26)</f>
        <v>0.48954105526069314</v>
      </c>
      <c r="AK27" s="86"/>
      <c r="AL27" s="100">
        <f>SUM(AL24:AL26)</f>
        <v>17920</v>
      </c>
      <c r="AM27" s="101">
        <f>SUM(AM24:AM26)</f>
        <v>0.5062146892655367</v>
      </c>
      <c r="AN27" s="85"/>
      <c r="AO27" s="85"/>
      <c r="AP27" s="102">
        <f>SUM(AP24+AP25+AP26)</f>
        <v>191520</v>
      </c>
      <c r="AQ27" s="103">
        <f>+SUM(AQ24:AQ26)</f>
        <v>0.49686089347792245</v>
      </c>
      <c r="AR27" s="57"/>
      <c r="AS27" s="57"/>
      <c r="AT27" s="57"/>
      <c r="AU27" s="57"/>
    </row>
    <row r="28" spans="2:47" ht="15" thickTop="1" thickBot="1" x14ac:dyDescent="0.2">
      <c r="E28" s="89"/>
      <c r="F28" s="90"/>
      <c r="H28" s="89"/>
      <c r="I28" s="90"/>
      <c r="K28" s="89"/>
      <c r="L28" s="90"/>
      <c r="N28" s="89"/>
      <c r="O28" s="90"/>
      <c r="Q28" s="89"/>
      <c r="R28" s="90"/>
      <c r="T28" s="89"/>
      <c r="U28" s="90"/>
      <c r="W28" s="89"/>
      <c r="X28" s="90"/>
      <c r="Z28" s="89"/>
      <c r="AA28" s="90"/>
      <c r="AC28" s="89"/>
      <c r="AD28" s="90"/>
      <c r="AF28" s="89"/>
      <c r="AG28" s="90"/>
      <c r="AI28" s="89"/>
      <c r="AJ28" s="90"/>
      <c r="AL28" s="89"/>
      <c r="AM28" s="90"/>
      <c r="AP28" s="91"/>
      <c r="AQ28" s="92"/>
    </row>
    <row r="29" spans="2:47" ht="15" thickTop="1" thickBot="1" x14ac:dyDescent="0.2">
      <c r="B29" s="104"/>
      <c r="C29" s="65" t="str">
        <f>' Total des coûts de MO'!C16</f>
        <v>Salaire "Vente et service"</v>
      </c>
      <c r="D29" s="20"/>
      <c r="E29" s="94"/>
      <c r="F29" s="95"/>
      <c r="H29" s="94"/>
      <c r="I29" s="95"/>
      <c r="K29" s="94"/>
      <c r="L29" s="95"/>
      <c r="N29" s="94"/>
      <c r="O29" s="95"/>
      <c r="Q29" s="94"/>
      <c r="R29" s="95"/>
      <c r="T29" s="94"/>
      <c r="U29" s="95"/>
      <c r="W29" s="94"/>
      <c r="X29" s="95"/>
      <c r="Z29" s="94"/>
      <c r="AA29" s="95"/>
      <c r="AC29" s="94"/>
      <c r="AD29" s="95"/>
      <c r="AF29" s="94"/>
      <c r="AG29" s="95"/>
      <c r="AI29" s="94"/>
      <c r="AJ29" s="95"/>
      <c r="AK29" s="9"/>
      <c r="AL29" s="94"/>
      <c r="AM29" s="95"/>
      <c r="AP29" s="96" t="s">
        <v>6</v>
      </c>
      <c r="AQ29" s="95" t="s">
        <v>6</v>
      </c>
    </row>
    <row r="30" spans="2:47" ht="14" thickTop="1" x14ac:dyDescent="0.15">
      <c r="B30" s="20">
        <v>6130</v>
      </c>
      <c r="C30" s="71" t="str">
        <f>' Total des coûts de MO'!C16</f>
        <v>Salaire "Vente et service"</v>
      </c>
      <c r="D30" s="20"/>
      <c r="E30" s="97">
        <v>9000</v>
      </c>
      <c r="F30" s="98">
        <f>E27/E75</f>
        <v>0.4881946966945151</v>
      </c>
      <c r="H30" s="97">
        <v>9000</v>
      </c>
      <c r="I30" s="98">
        <f>H27/H75</f>
        <v>0.4881946966945151</v>
      </c>
      <c r="K30" s="97">
        <v>10000</v>
      </c>
      <c r="L30" s="98">
        <f>K27/K75</f>
        <v>0.46894626657362176</v>
      </c>
      <c r="N30" s="97">
        <v>10000</v>
      </c>
      <c r="O30" s="98">
        <f>N27/N75</f>
        <v>0.46894626657362176</v>
      </c>
      <c r="Q30" s="97">
        <v>11000</v>
      </c>
      <c r="R30" s="98">
        <f>Q27/Q75</f>
        <v>0.50678733031674206</v>
      </c>
      <c r="T30" s="97">
        <v>11000</v>
      </c>
      <c r="U30" s="98">
        <f>T27/T75</f>
        <v>0.50678733031674206</v>
      </c>
      <c r="W30" s="97">
        <v>12000</v>
      </c>
      <c r="X30" s="98">
        <f>W27/W75</f>
        <v>0.5062146892655367</v>
      </c>
      <c r="Z30" s="97">
        <v>12000</v>
      </c>
      <c r="AA30" s="98">
        <f>Z27/Z75</f>
        <v>0.5062146892655367</v>
      </c>
      <c r="AC30" s="97">
        <v>11000</v>
      </c>
      <c r="AD30" s="98">
        <f>AC27/AC75</f>
        <v>0.50678733031674206</v>
      </c>
      <c r="AF30" s="97">
        <v>12000</v>
      </c>
      <c r="AG30" s="98">
        <f>AF27/AF75</f>
        <v>0.5062146892655367</v>
      </c>
      <c r="AI30" s="97">
        <v>11000</v>
      </c>
      <c r="AJ30" s="98">
        <f>AI27/AI75</f>
        <v>0.48954105526069308</v>
      </c>
      <c r="AK30" s="9"/>
      <c r="AL30" s="97">
        <v>12000</v>
      </c>
      <c r="AM30" s="98">
        <f>AL27/AL75</f>
        <v>0.5062146892655367</v>
      </c>
      <c r="AP30" s="99">
        <f>SUM(+$AL30+$AI30+$AF30+$AC30+$Z30+$W30+$T30+$Q30+$N30+$K30+$H30+$E30)</f>
        <v>130000</v>
      </c>
      <c r="AQ30" s="79">
        <f>+AP30/AP75</f>
        <v>0.33725937840502257</v>
      </c>
    </row>
    <row r="31" spans="2:47" x14ac:dyDescent="0.15">
      <c r="B31" s="20">
        <f>B25</f>
        <v>6205</v>
      </c>
      <c r="C31" s="1" t="str">
        <f>' Total des coûts de MO'!C28</f>
        <v>Bénéfices gouvernementaux</v>
      </c>
      <c r="D31" s="20"/>
      <c r="E31" s="105">
        <f>E30*$H$81</f>
        <v>1080</v>
      </c>
      <c r="F31" s="78">
        <f>E31/E75</f>
        <v>3.9229930984380677E-2</v>
      </c>
      <c r="H31" s="105">
        <f>H30*$H$81</f>
        <v>1080</v>
      </c>
      <c r="I31" s="78">
        <f>H31/H75</f>
        <v>3.9229930984380677E-2</v>
      </c>
      <c r="K31" s="105">
        <f>K30*$H$81</f>
        <v>1200</v>
      </c>
      <c r="L31" s="78">
        <f>K31/K75</f>
        <v>4.1870202372644799E-2</v>
      </c>
      <c r="N31" s="105">
        <f>N30*$H$81</f>
        <v>1200</v>
      </c>
      <c r="O31" s="78">
        <f>N31/N75</f>
        <v>4.1870202372644799E-2</v>
      </c>
      <c r="Q31" s="105">
        <f>Q30*$H$81</f>
        <v>1320</v>
      </c>
      <c r="R31" s="78">
        <f>Q31/Q75</f>
        <v>3.9819004524886875E-2</v>
      </c>
      <c r="T31" s="105">
        <f>T30*$H$81</f>
        <v>1320</v>
      </c>
      <c r="U31" s="78">
        <f>T31/T75</f>
        <v>3.9819004524886875E-2</v>
      </c>
      <c r="W31" s="105">
        <f>W30*$H$81</f>
        <v>1440</v>
      </c>
      <c r="X31" s="78">
        <f>W31/W75</f>
        <v>4.0677966101694912E-2</v>
      </c>
      <c r="Z31" s="105">
        <f>Z30*$H$81</f>
        <v>1440</v>
      </c>
      <c r="AA31" s="78">
        <f>Z31/Z75</f>
        <v>4.0677966101694912E-2</v>
      </c>
      <c r="AC31" s="105">
        <f>AC30*$H$81</f>
        <v>1320</v>
      </c>
      <c r="AD31" s="78">
        <f>AC31/AC75</f>
        <v>3.9819004524886875E-2</v>
      </c>
      <c r="AF31" s="105">
        <f>AF30*$H$81</f>
        <v>1440</v>
      </c>
      <c r="AG31" s="78">
        <f>AF31/AF75</f>
        <v>4.0677966101694912E-2</v>
      </c>
      <c r="AI31" s="105">
        <f>AI30*$H$81</f>
        <v>1320</v>
      </c>
      <c r="AJ31" s="78">
        <f>AI31/AI75</f>
        <v>4.1211364345925691E-2</v>
      </c>
      <c r="AK31" s="9"/>
      <c r="AL31" s="105">
        <f>AL30*$H$81</f>
        <v>1440</v>
      </c>
      <c r="AM31" s="78">
        <f>AL31/AL75</f>
        <v>4.0677966101694912E-2</v>
      </c>
      <c r="AP31" s="99">
        <f>SUM(+$AL31+$AI31+$AF31+$AC31+$Z31+$W31+$T31+$Q31+$N31+$K31+$H31+$E31)</f>
        <v>15600</v>
      </c>
      <c r="AQ31" s="79">
        <f>+AP31/AP75</f>
        <v>4.0471125408602711E-2</v>
      </c>
    </row>
    <row r="32" spans="2:47" ht="14" thickBot="1" x14ac:dyDescent="0.2">
      <c r="B32" s="20">
        <f>B14</f>
        <v>6245</v>
      </c>
      <c r="C32" s="71" t="str">
        <f>' Total des coûts de MO'!C32</f>
        <v>CSST et CNT</v>
      </c>
      <c r="D32" s="20"/>
      <c r="E32" s="105">
        <f>(E30)*$F$78</f>
        <v>90</v>
      </c>
      <c r="F32" s="78">
        <f>E32/E75</f>
        <v>3.2691609153650564E-3</v>
      </c>
      <c r="H32" s="105">
        <f>(H30)*$F$78</f>
        <v>90</v>
      </c>
      <c r="I32" s="78">
        <f>H32/H75</f>
        <v>3.2691609153650564E-3</v>
      </c>
      <c r="K32" s="105">
        <f>(K30)*$F$78</f>
        <v>100</v>
      </c>
      <c r="L32" s="78">
        <f>K32/K75</f>
        <v>3.4891835310537334E-3</v>
      </c>
      <c r="N32" s="105">
        <f>(N30)*$F$78</f>
        <v>100</v>
      </c>
      <c r="O32" s="78">
        <f>N32/N75</f>
        <v>3.4891835310537334E-3</v>
      </c>
      <c r="Q32" s="105">
        <f>(Q30)*$F$78</f>
        <v>110</v>
      </c>
      <c r="R32" s="78">
        <f>Q32/Q75</f>
        <v>3.3182503770739064E-3</v>
      </c>
      <c r="T32" s="105">
        <f>(T30)*$F$78</f>
        <v>110</v>
      </c>
      <c r="U32" s="78">
        <f>T32/T75</f>
        <v>3.3182503770739064E-3</v>
      </c>
      <c r="W32" s="105">
        <f>(W30)*$F$78</f>
        <v>120</v>
      </c>
      <c r="X32" s="78">
        <f>W32/W75</f>
        <v>3.3898305084745762E-3</v>
      </c>
      <c r="Z32" s="105">
        <f>(Z30)*$F$78</f>
        <v>120</v>
      </c>
      <c r="AA32" s="78">
        <f>Z32/Z75</f>
        <v>3.3898305084745762E-3</v>
      </c>
      <c r="AC32" s="105">
        <f>(AC30)*$F$78</f>
        <v>110</v>
      </c>
      <c r="AD32" s="78">
        <f>AC32/AC75</f>
        <v>3.3182503770739064E-3</v>
      </c>
      <c r="AF32" s="105">
        <f>(AF30)*$F$78</f>
        <v>120</v>
      </c>
      <c r="AG32" s="78">
        <f>AF32/AF75</f>
        <v>3.3898305084745762E-3</v>
      </c>
      <c r="AI32" s="105">
        <f>(AI30)*$F$78</f>
        <v>110</v>
      </c>
      <c r="AJ32" s="78">
        <f>AI32/AI75</f>
        <v>3.4342803621604744E-3</v>
      </c>
      <c r="AK32" s="9"/>
      <c r="AL32" s="105">
        <f>(AL30)*$F$78</f>
        <v>120</v>
      </c>
      <c r="AM32" s="78">
        <f>AL32/AL75</f>
        <v>3.3898305084745762E-3</v>
      </c>
      <c r="AP32" s="99">
        <f>SUM(+$AL32+$AI32+$AF32+$AC32+$Z32+$W32+$T32+$Q32+$N32+$K32+$H32+$E32)</f>
        <v>1300</v>
      </c>
      <c r="AQ32" s="79">
        <f>+AP32/AP75</f>
        <v>3.3725937840502259E-3</v>
      </c>
    </row>
    <row r="33" spans="2:69" ht="15" thickTop="1" thickBot="1" x14ac:dyDescent="0.2">
      <c r="B33" s="80"/>
      <c r="C33" s="81" t="s">
        <v>10</v>
      </c>
      <c r="D33" s="82"/>
      <c r="E33" s="106">
        <f>SUM(E30:E32)</f>
        <v>10170</v>
      </c>
      <c r="F33" s="101">
        <f>SUM(F30:F32)</f>
        <v>0.53069378859426086</v>
      </c>
      <c r="G33" s="107"/>
      <c r="H33" s="106">
        <f>SUM(H30:H32)</f>
        <v>10170</v>
      </c>
      <c r="I33" s="101">
        <f>SUM(I30:I32)</f>
        <v>0.53069378859426086</v>
      </c>
      <c r="J33" s="107"/>
      <c r="K33" s="106">
        <f>SUM(K30:K32)</f>
        <v>11300</v>
      </c>
      <c r="L33" s="101">
        <f>SUM(L30:L32)</f>
        <v>0.5143056524773203</v>
      </c>
      <c r="M33" s="107"/>
      <c r="N33" s="106">
        <f>SUM(N30:N32)</f>
        <v>11300</v>
      </c>
      <c r="O33" s="101">
        <f>SUM(O30:O32)</f>
        <v>0.5143056524773203</v>
      </c>
      <c r="P33" s="107"/>
      <c r="Q33" s="106">
        <f>SUM(Q30:Q32)</f>
        <v>12430</v>
      </c>
      <c r="R33" s="101">
        <f>SUM(R30:R32)</f>
        <v>0.5499245852187028</v>
      </c>
      <c r="S33" s="107"/>
      <c r="T33" s="106">
        <f>SUM(T30:T32)</f>
        <v>12430</v>
      </c>
      <c r="U33" s="101">
        <f>SUM(U30:U32)</f>
        <v>0.5499245852187028</v>
      </c>
      <c r="V33" s="107"/>
      <c r="W33" s="106">
        <f>SUM(W30:W32)</f>
        <v>13560</v>
      </c>
      <c r="X33" s="101">
        <f>SUM(X30:X32)</f>
        <v>0.55028248587570616</v>
      </c>
      <c r="Y33" s="85"/>
      <c r="Z33" s="106">
        <f>SUM(Z30:Z32)</f>
        <v>13560</v>
      </c>
      <c r="AA33" s="101">
        <f>SUM(AA30:AA32)</f>
        <v>0.55028248587570616</v>
      </c>
      <c r="AB33" s="107"/>
      <c r="AC33" s="106">
        <f>SUM(AC30:AC32)</f>
        <v>12430</v>
      </c>
      <c r="AD33" s="101">
        <f>SUM(AD30:AD32)</f>
        <v>0.5499245852187028</v>
      </c>
      <c r="AE33" s="107"/>
      <c r="AF33" s="106">
        <f>SUM(AF30:AF32)</f>
        <v>13560</v>
      </c>
      <c r="AG33" s="101">
        <f>SUM(AG30:AG32)</f>
        <v>0.55028248587570616</v>
      </c>
      <c r="AH33" s="107"/>
      <c r="AI33" s="106">
        <f>SUM(AI30:AI32)</f>
        <v>12430</v>
      </c>
      <c r="AJ33" s="101">
        <f>SUM(AJ30:AJ32)</f>
        <v>0.53418669996877921</v>
      </c>
      <c r="AK33" s="108"/>
      <c r="AL33" s="106">
        <f>SUM(AL30:AL32)</f>
        <v>13560</v>
      </c>
      <c r="AM33" s="101">
        <f>SUM(AM30:AM32)</f>
        <v>0.55028248587570616</v>
      </c>
      <c r="AN33" s="107"/>
      <c r="AO33" s="107"/>
      <c r="AP33" s="109">
        <f>+SUM(AP30:AP32)</f>
        <v>146900</v>
      </c>
      <c r="AQ33" s="110">
        <f>+SUM(AQ30:AQ32)</f>
        <v>0.38110309759767552</v>
      </c>
      <c r="AR33" s="111"/>
      <c r="AS33" s="111"/>
      <c r="AT33" s="111"/>
      <c r="AU33" s="57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</row>
    <row r="34" spans="2:69" ht="15" thickTop="1" thickBot="1" x14ac:dyDescent="0.2">
      <c r="E34" s="112"/>
      <c r="F34" s="90"/>
      <c r="H34" s="112"/>
      <c r="I34" s="90"/>
      <c r="K34" s="112"/>
      <c r="L34" s="90"/>
      <c r="N34" s="112"/>
      <c r="O34" s="90"/>
      <c r="Q34" s="112"/>
      <c r="R34" s="90"/>
      <c r="T34" s="112"/>
      <c r="U34" s="90"/>
      <c r="W34" s="112"/>
      <c r="X34" s="90"/>
      <c r="Z34" s="112"/>
      <c r="AA34" s="90"/>
      <c r="AC34" s="112"/>
      <c r="AD34" s="90"/>
      <c r="AF34" s="112"/>
      <c r="AG34" s="90"/>
      <c r="AI34" s="112"/>
      <c r="AJ34" s="90"/>
      <c r="AL34" s="112"/>
      <c r="AM34" s="90"/>
      <c r="AP34" s="91"/>
      <c r="AQ34" s="92"/>
    </row>
    <row r="35" spans="2:69" ht="15" thickTop="1" thickBot="1" x14ac:dyDescent="0.2">
      <c r="B35" s="93"/>
      <c r="C35" s="65" t="str">
        <f>' Total des coûts de MO'!C17</f>
        <v>Salaire "Approvisionnement"</v>
      </c>
      <c r="D35" s="20"/>
      <c r="E35" s="94"/>
      <c r="F35" s="95"/>
      <c r="H35" s="94"/>
      <c r="I35" s="95"/>
      <c r="K35" s="94"/>
      <c r="L35" s="95"/>
      <c r="N35" s="94"/>
      <c r="O35" s="95"/>
      <c r="Q35" s="94"/>
      <c r="R35" s="95"/>
      <c r="T35" s="94"/>
      <c r="U35" s="95"/>
      <c r="W35" s="94"/>
      <c r="X35" s="95"/>
      <c r="Z35" s="94"/>
      <c r="AA35" s="95"/>
      <c r="AC35" s="94"/>
      <c r="AD35" s="95"/>
      <c r="AF35" s="94"/>
      <c r="AG35" s="95"/>
      <c r="AI35" s="94"/>
      <c r="AJ35" s="95"/>
      <c r="AK35" s="9"/>
      <c r="AL35" s="94"/>
      <c r="AM35" s="95"/>
      <c r="AP35" s="96" t="s">
        <v>6</v>
      </c>
      <c r="AQ35" s="95" t="s">
        <v>6</v>
      </c>
    </row>
    <row r="36" spans="2:69" ht="14" thickTop="1" x14ac:dyDescent="0.15">
      <c r="B36" s="20">
        <v>6140</v>
      </c>
      <c r="C36" s="71" t="str">
        <f>' Total des coûts de MO'!C17</f>
        <v>Salaire "Approvisionnement"</v>
      </c>
      <c r="D36" s="20"/>
      <c r="E36" s="97">
        <v>500</v>
      </c>
      <c r="F36" s="98">
        <f>E36/E75</f>
        <v>1.8162005085361425E-2</v>
      </c>
      <c r="H36" s="97">
        <f>+E36</f>
        <v>500</v>
      </c>
      <c r="I36" s="98">
        <f>H36/H75</f>
        <v>1.8162005085361425E-2</v>
      </c>
      <c r="K36" s="97">
        <f>+H36</f>
        <v>500</v>
      </c>
      <c r="L36" s="98">
        <f>K36/K75</f>
        <v>1.7445917655268667E-2</v>
      </c>
      <c r="N36" s="97">
        <f>+K36</f>
        <v>500</v>
      </c>
      <c r="O36" s="98">
        <f>N36/N75</f>
        <v>1.7445917655268667E-2</v>
      </c>
      <c r="Q36" s="97">
        <f>+N36</f>
        <v>500</v>
      </c>
      <c r="R36" s="98">
        <f>Q36/Q75</f>
        <v>1.5082956259426848E-2</v>
      </c>
      <c r="T36" s="97">
        <f>+Q36</f>
        <v>500</v>
      </c>
      <c r="U36" s="98">
        <f>T36/T75</f>
        <v>1.5082956259426848E-2</v>
      </c>
      <c r="W36" s="97">
        <f>+T36</f>
        <v>500</v>
      </c>
      <c r="X36" s="98">
        <f>W36/W75</f>
        <v>1.4124293785310734E-2</v>
      </c>
      <c r="Z36" s="97">
        <f>+W36</f>
        <v>500</v>
      </c>
      <c r="AA36" s="98">
        <f>Z36/Z75</f>
        <v>1.4124293785310734E-2</v>
      </c>
      <c r="AC36" s="97">
        <f>+Z36</f>
        <v>500</v>
      </c>
      <c r="AD36" s="98">
        <f>AC36/AC75</f>
        <v>1.5082956259426848E-2</v>
      </c>
      <c r="AF36" s="97">
        <f>+AC36</f>
        <v>500</v>
      </c>
      <c r="AG36" s="98">
        <f>AF36/AF75</f>
        <v>1.4124293785310734E-2</v>
      </c>
      <c r="AI36" s="97">
        <f>+AF36</f>
        <v>500</v>
      </c>
      <c r="AJ36" s="98">
        <f>AI36/AI75</f>
        <v>1.5610365282547611E-2</v>
      </c>
      <c r="AK36" s="9"/>
      <c r="AL36" s="97">
        <f>+AI36</f>
        <v>500</v>
      </c>
      <c r="AM36" s="98">
        <f>AL36/AL75</f>
        <v>1.4124293785310734E-2</v>
      </c>
      <c r="AP36" s="99">
        <f>SUM(+$AL36+$AI36+$AF36+$AC36+$Z36+$W36+$T36+$Q36+$N36+$K36+$H36+$E36)</f>
        <v>6000</v>
      </c>
      <c r="AQ36" s="79">
        <f>+AP36/AP75</f>
        <v>1.5565817464847196E-2</v>
      </c>
    </row>
    <row r="37" spans="2:69" x14ac:dyDescent="0.15">
      <c r="B37" s="20">
        <f>+B31</f>
        <v>6205</v>
      </c>
      <c r="C37" s="71" t="str">
        <f>' Total des coûts de MO'!C28</f>
        <v>Bénéfices gouvernementaux</v>
      </c>
      <c r="D37" s="20"/>
      <c r="E37" s="77">
        <f>+E36*$H$82</f>
        <v>55</v>
      </c>
      <c r="F37" s="78">
        <f>E37/E75</f>
        <v>1.9978205593897567E-3</v>
      </c>
      <c r="H37" s="77">
        <f>+H36*$H$82</f>
        <v>55</v>
      </c>
      <c r="I37" s="78">
        <f>H37/H75</f>
        <v>1.9978205593897567E-3</v>
      </c>
      <c r="K37" s="77">
        <f>+K36*$H$82</f>
        <v>55</v>
      </c>
      <c r="L37" s="78">
        <f>K37/K75</f>
        <v>1.9190509420795533E-3</v>
      </c>
      <c r="N37" s="77">
        <f>+N36*$H$82</f>
        <v>55</v>
      </c>
      <c r="O37" s="78">
        <f>N37/N75</f>
        <v>1.9190509420795533E-3</v>
      </c>
      <c r="Q37" s="77">
        <f>+Q36*$H$82</f>
        <v>55</v>
      </c>
      <c r="R37" s="78">
        <f>Q37/Q75</f>
        <v>1.6591251885369532E-3</v>
      </c>
      <c r="T37" s="77">
        <f>+T36*$H$82</f>
        <v>55</v>
      </c>
      <c r="U37" s="78">
        <f>T37/T75</f>
        <v>1.6591251885369532E-3</v>
      </c>
      <c r="W37" s="77">
        <f>+W36*$H$82</f>
        <v>55</v>
      </c>
      <c r="X37" s="78">
        <f>W37/W75</f>
        <v>1.5536723163841809E-3</v>
      </c>
      <c r="Z37" s="77">
        <f>+Z36*$H$82</f>
        <v>55</v>
      </c>
      <c r="AA37" s="78">
        <f>Z37/Z75</f>
        <v>1.5536723163841809E-3</v>
      </c>
      <c r="AC37" s="77">
        <f>+AC36*$H$82</f>
        <v>55</v>
      </c>
      <c r="AD37" s="78">
        <f>AC37/AC75</f>
        <v>1.6591251885369532E-3</v>
      </c>
      <c r="AF37" s="77">
        <f>+AF36*$H$82</f>
        <v>55</v>
      </c>
      <c r="AG37" s="78">
        <f>AF37/AF75</f>
        <v>1.5536723163841809E-3</v>
      </c>
      <c r="AI37" s="77">
        <f>+AI36*$H$82</f>
        <v>55</v>
      </c>
      <c r="AJ37" s="78">
        <f>AI37/AI75</f>
        <v>1.7171401810802372E-3</v>
      </c>
      <c r="AK37" s="9"/>
      <c r="AL37" s="77">
        <f>+AL36*$H$82</f>
        <v>55</v>
      </c>
      <c r="AM37" s="78">
        <f>AL37/AL75</f>
        <v>1.5536723163841809E-3</v>
      </c>
      <c r="AP37" s="99">
        <f>SUM(+$AL37+$AI37+$AF37+$AC37+$Z37+$W37+$T37+$Q37+$N37+$K37+$H37+$E37)</f>
        <v>660</v>
      </c>
      <c r="AQ37" s="79">
        <f>+AP37/AP75</f>
        <v>1.7122399211331916E-3</v>
      </c>
    </row>
    <row r="38" spans="2:69" ht="14" thickBot="1" x14ac:dyDescent="0.2">
      <c r="B38" s="20">
        <f>B26</f>
        <v>6245</v>
      </c>
      <c r="C38" s="71" t="str">
        <f>' Total des coûts de MO'!C32</f>
        <v>CSST et CNT</v>
      </c>
      <c r="D38" s="20"/>
      <c r="E38" s="77">
        <f>(E36)*$F$78</f>
        <v>5</v>
      </c>
      <c r="F38" s="78">
        <f>E38/E75</f>
        <v>1.8162005085361425E-4</v>
      </c>
      <c r="H38" s="77">
        <f>(H36)*$F$78</f>
        <v>5</v>
      </c>
      <c r="I38" s="78">
        <f>H38/H75</f>
        <v>1.8162005085361425E-4</v>
      </c>
      <c r="K38" s="77">
        <f>(K36)*$F$78</f>
        <v>5</v>
      </c>
      <c r="L38" s="78">
        <f>K38/K75</f>
        <v>1.7445917655268666E-4</v>
      </c>
      <c r="N38" s="77">
        <f>(N36)*$F$78</f>
        <v>5</v>
      </c>
      <c r="O38" s="78">
        <f>N38/N75</f>
        <v>1.7445917655268666E-4</v>
      </c>
      <c r="Q38" s="77">
        <f>(Q36)*$F$78</f>
        <v>5</v>
      </c>
      <c r="R38" s="78">
        <f>Q38/Q75</f>
        <v>1.5082956259426848E-4</v>
      </c>
      <c r="T38" s="77">
        <f>(T36)*$F$78</f>
        <v>5</v>
      </c>
      <c r="U38" s="78">
        <f>T38/T75</f>
        <v>1.5082956259426848E-4</v>
      </c>
      <c r="W38" s="77">
        <f>(W36)*$F$78</f>
        <v>5</v>
      </c>
      <c r="X38" s="78">
        <f>W38/W75</f>
        <v>1.4124293785310735E-4</v>
      </c>
      <c r="Z38" s="77">
        <f>(Z36)*$F$78</f>
        <v>5</v>
      </c>
      <c r="AA38" s="78">
        <f>Z38/Z75</f>
        <v>1.4124293785310735E-4</v>
      </c>
      <c r="AC38" s="77">
        <f>(AC36)*$F$78</f>
        <v>5</v>
      </c>
      <c r="AD38" s="78">
        <f>AC38/AC75</f>
        <v>1.5082956259426848E-4</v>
      </c>
      <c r="AF38" s="77">
        <f>(AF36)*$F$78</f>
        <v>5</v>
      </c>
      <c r="AG38" s="78">
        <f>AF38/AF75</f>
        <v>1.4124293785310735E-4</v>
      </c>
      <c r="AI38" s="77">
        <f>(AI36)*$F$78</f>
        <v>5</v>
      </c>
      <c r="AJ38" s="78">
        <f>AI38/AI75</f>
        <v>1.5610365282547612E-4</v>
      </c>
      <c r="AK38" s="9"/>
      <c r="AL38" s="77">
        <f>(AL36)*$F$78</f>
        <v>5</v>
      </c>
      <c r="AM38" s="78">
        <f>AL38/AL75</f>
        <v>1.4124293785310735E-4</v>
      </c>
      <c r="AP38" s="99">
        <f>SUM(+$AL38+$AI38+$AF38+$AC38+$Z38+$W38+$T38+$Q38+$N38+$K38+$H38+$E38)</f>
        <v>60</v>
      </c>
      <c r="AQ38" s="79">
        <f>+AP38/AP75</f>
        <v>1.5565817464847196E-4</v>
      </c>
    </row>
    <row r="39" spans="2:69" ht="15" thickTop="1" thickBot="1" x14ac:dyDescent="0.2">
      <c r="B39" s="80"/>
      <c r="C39" s="113" t="s">
        <v>11</v>
      </c>
      <c r="D39" s="82"/>
      <c r="E39" s="100">
        <f>SUM(E36:E38)</f>
        <v>560</v>
      </c>
      <c r="F39" s="101">
        <f>+SUM(F36:F38)</f>
        <v>2.0341445695604796E-2</v>
      </c>
      <c r="G39" s="85"/>
      <c r="H39" s="100">
        <f>SUM(H36:H38)</f>
        <v>560</v>
      </c>
      <c r="I39" s="101">
        <f>+SUM(I36:I38)</f>
        <v>2.0341445695604796E-2</v>
      </c>
      <c r="J39" s="85"/>
      <c r="K39" s="100">
        <f>SUM(K36:K38)</f>
        <v>560</v>
      </c>
      <c r="L39" s="101">
        <f>+SUM(L36:L38)</f>
        <v>1.9539427773900907E-2</v>
      </c>
      <c r="M39" s="85"/>
      <c r="N39" s="100">
        <f>SUM(N36:N38)</f>
        <v>560</v>
      </c>
      <c r="O39" s="101">
        <f>+SUM(O36:O38)</f>
        <v>1.9539427773900907E-2</v>
      </c>
      <c r="P39" s="85"/>
      <c r="Q39" s="100">
        <f>SUM(Q36:Q38)</f>
        <v>560</v>
      </c>
      <c r="R39" s="101">
        <f>+SUM(R36:R38)</f>
        <v>1.6892911010558068E-2</v>
      </c>
      <c r="S39" s="85"/>
      <c r="T39" s="100">
        <f>SUM(T36:T38)</f>
        <v>560</v>
      </c>
      <c r="U39" s="101">
        <f>+SUM(U36:U38)</f>
        <v>1.6892911010558068E-2</v>
      </c>
      <c r="V39" s="85"/>
      <c r="W39" s="100">
        <f>SUM(W36:W38)</f>
        <v>560</v>
      </c>
      <c r="X39" s="101">
        <f>+SUM(X36:X38)</f>
        <v>1.5819209039548022E-2</v>
      </c>
      <c r="Y39" s="85"/>
      <c r="Z39" s="100">
        <f>SUM(Z36:Z38)</f>
        <v>560</v>
      </c>
      <c r="AA39" s="101">
        <f>+SUM(AA36:AA38)</f>
        <v>1.5819209039548022E-2</v>
      </c>
      <c r="AB39" s="85"/>
      <c r="AC39" s="100">
        <f>SUM(AC36:AC38)</f>
        <v>560</v>
      </c>
      <c r="AD39" s="101">
        <f>+SUM(AD36:AD38)</f>
        <v>1.6892911010558068E-2</v>
      </c>
      <c r="AE39" s="85"/>
      <c r="AF39" s="100">
        <f>SUM(AF36:AF38)</f>
        <v>560</v>
      </c>
      <c r="AG39" s="101">
        <f>+SUM(AG36:AG38)</f>
        <v>1.5819209039548022E-2</v>
      </c>
      <c r="AH39" s="85"/>
      <c r="AI39" s="100">
        <f>SUM(AI36:AI38)</f>
        <v>560</v>
      </c>
      <c r="AJ39" s="101">
        <f>+SUM(AJ36:AJ38)</f>
        <v>1.7483609116453323E-2</v>
      </c>
      <c r="AK39" s="86"/>
      <c r="AL39" s="100">
        <f>SUM(AL36:AL38)</f>
        <v>560</v>
      </c>
      <c r="AM39" s="101">
        <f>+SUM(AM36:AM38)</f>
        <v>1.5819209039548022E-2</v>
      </c>
      <c r="AN39" s="85"/>
      <c r="AO39" s="85"/>
      <c r="AP39" s="114">
        <f>SUM(+$AL39+$AI39+$AF39+$AC39+$Z39+$W39+$T39+$Q39+$N39+$K39+$H39+$E39)</f>
        <v>6720</v>
      </c>
      <c r="AQ39" s="101">
        <v>6.3725191534601744E-3</v>
      </c>
      <c r="AR39" s="57"/>
      <c r="AS39" s="57"/>
    </row>
    <row r="40" spans="2:69" ht="15" thickTop="1" thickBot="1" x14ac:dyDescent="0.2">
      <c r="E40" s="115"/>
      <c r="F40" s="90"/>
      <c r="H40" s="115"/>
      <c r="I40" s="90"/>
      <c r="K40" s="115"/>
      <c r="L40" s="90"/>
      <c r="N40" s="115"/>
      <c r="O40" s="90"/>
      <c r="Q40" s="115"/>
      <c r="R40" s="90"/>
      <c r="T40" s="115"/>
      <c r="U40" s="90"/>
      <c r="W40" s="115"/>
      <c r="X40" s="90"/>
      <c r="Z40" s="115"/>
      <c r="AA40" s="90"/>
      <c r="AC40" s="115"/>
      <c r="AD40" s="90"/>
      <c r="AF40" s="115"/>
      <c r="AG40" s="90"/>
      <c r="AI40" s="115"/>
      <c r="AJ40" s="90"/>
      <c r="AL40" s="115"/>
      <c r="AM40" s="90"/>
      <c r="AP40" s="91"/>
      <c r="AQ40" s="92"/>
    </row>
    <row r="41" spans="2:69" ht="15" thickTop="1" thickBot="1" x14ac:dyDescent="0.2">
      <c r="B41" s="104"/>
      <c r="C41" s="65" t="str">
        <f>' Total des coûts de MO'!C18</f>
        <v>Salaire "Finance &amp; Comptabilité"</v>
      </c>
      <c r="D41" s="20"/>
      <c r="E41" s="94"/>
      <c r="F41" s="95"/>
      <c r="H41" s="94"/>
      <c r="I41" s="95"/>
      <c r="K41" s="94"/>
      <c r="L41" s="95"/>
      <c r="N41" s="94"/>
      <c r="O41" s="95"/>
      <c r="Q41" s="94"/>
      <c r="R41" s="95"/>
      <c r="T41" s="94"/>
      <c r="U41" s="95"/>
      <c r="W41" s="94"/>
      <c r="X41" s="95"/>
      <c r="Z41" s="94"/>
      <c r="AA41" s="95"/>
      <c r="AC41" s="94"/>
      <c r="AD41" s="95"/>
      <c r="AF41" s="94"/>
      <c r="AG41" s="95"/>
      <c r="AI41" s="94"/>
      <c r="AJ41" s="95"/>
      <c r="AK41" s="9"/>
      <c r="AL41" s="94"/>
      <c r="AM41" s="95"/>
      <c r="AP41" s="96"/>
      <c r="AQ41" s="95"/>
    </row>
    <row r="42" spans="2:69" ht="14" thickTop="1" x14ac:dyDescent="0.15">
      <c r="B42" s="20">
        <v>6150</v>
      </c>
      <c r="C42" s="71" t="str">
        <f>' Total des coûts de MO'!C18</f>
        <v>Salaire "Finance &amp; Comptabilité"</v>
      </c>
      <c r="D42" s="20">
        <v>0</v>
      </c>
      <c r="E42" s="97">
        <v>500</v>
      </c>
      <c r="F42" s="116">
        <f>E43/E75</f>
        <v>1.9978205593897567E-3</v>
      </c>
      <c r="H42" s="97">
        <f>+E42</f>
        <v>500</v>
      </c>
      <c r="I42" s="116">
        <f>H43/H75</f>
        <v>1.9978205593897567E-3</v>
      </c>
      <c r="K42" s="97">
        <f>+H42</f>
        <v>500</v>
      </c>
      <c r="L42" s="116">
        <f>K43/K75</f>
        <v>1.9190509420795533E-3</v>
      </c>
      <c r="N42" s="97">
        <f>+K42</f>
        <v>500</v>
      </c>
      <c r="O42" s="116">
        <f>N43/N75</f>
        <v>1.9190509420795533E-3</v>
      </c>
      <c r="Q42" s="97">
        <f>+N42</f>
        <v>500</v>
      </c>
      <c r="R42" s="116">
        <f>Q43/Q75</f>
        <v>1.6591251885369532E-3</v>
      </c>
      <c r="T42" s="97">
        <f>+Q42</f>
        <v>500</v>
      </c>
      <c r="U42" s="116">
        <f>T43/T75</f>
        <v>1.6591251885369532E-3</v>
      </c>
      <c r="W42" s="97">
        <f>+T42</f>
        <v>500</v>
      </c>
      <c r="X42" s="116">
        <f>W43/W75</f>
        <v>1.5536723163841809E-3</v>
      </c>
      <c r="Z42" s="97">
        <f>+W42</f>
        <v>500</v>
      </c>
      <c r="AA42" s="116">
        <f>Z43/Z75</f>
        <v>1.5536723163841809E-3</v>
      </c>
      <c r="AC42" s="97">
        <f>+Z42</f>
        <v>500</v>
      </c>
      <c r="AD42" s="116">
        <f>AC43/AC75</f>
        <v>1.6591251885369532E-3</v>
      </c>
      <c r="AF42" s="97">
        <f>+AC42</f>
        <v>500</v>
      </c>
      <c r="AG42" s="116">
        <f>AF43/AF75</f>
        <v>1.5536723163841809E-3</v>
      </c>
      <c r="AI42" s="97">
        <f>+AF42</f>
        <v>500</v>
      </c>
      <c r="AJ42" s="116">
        <f>AI43/AI75</f>
        <v>1.7171401810802372E-3</v>
      </c>
      <c r="AK42" s="9"/>
      <c r="AL42" s="97">
        <f>+AI42</f>
        <v>500</v>
      </c>
      <c r="AM42" s="116">
        <f>AL43/AL75</f>
        <v>1.5536723163841809E-3</v>
      </c>
      <c r="AP42" s="99">
        <f>SUM(+$AL42+$AI42+$AF42+$AC42+$Z42+$W42+$T42+$Q42+$N42+$K42+$H42+$E42)</f>
        <v>6000</v>
      </c>
      <c r="AQ42" s="79">
        <f>AP42/AP75</f>
        <v>1.5565817464847196E-2</v>
      </c>
    </row>
    <row r="43" spans="2:69" x14ac:dyDescent="0.15">
      <c r="B43" s="20">
        <f>+B37</f>
        <v>6205</v>
      </c>
      <c r="C43" s="71" t="str">
        <f>' Total des coûts de MO'!C28</f>
        <v>Bénéfices gouvernementaux</v>
      </c>
      <c r="D43" s="20"/>
      <c r="E43" s="77">
        <f>+E42*$H$82</f>
        <v>55</v>
      </c>
      <c r="F43" s="117">
        <f>E43/E75</f>
        <v>1.9978205593897567E-3</v>
      </c>
      <c r="H43" s="77">
        <f>+H42*$H$82</f>
        <v>55</v>
      </c>
      <c r="I43" s="117">
        <f>H43/H75</f>
        <v>1.9978205593897567E-3</v>
      </c>
      <c r="K43" s="77">
        <f>+K42*$H$82</f>
        <v>55</v>
      </c>
      <c r="L43" s="117">
        <f>K43/K75</f>
        <v>1.9190509420795533E-3</v>
      </c>
      <c r="N43" s="77">
        <f>+N42*$H$82</f>
        <v>55</v>
      </c>
      <c r="O43" s="117">
        <f>N43/N75</f>
        <v>1.9190509420795533E-3</v>
      </c>
      <c r="Q43" s="77">
        <f>+Q42*$H$82</f>
        <v>55</v>
      </c>
      <c r="R43" s="117">
        <f>Q43/Q75</f>
        <v>1.6591251885369532E-3</v>
      </c>
      <c r="T43" s="77">
        <f>+T42*$H$82</f>
        <v>55</v>
      </c>
      <c r="U43" s="117">
        <f>T43/T75</f>
        <v>1.6591251885369532E-3</v>
      </c>
      <c r="W43" s="77">
        <f>+W42*$H$82</f>
        <v>55</v>
      </c>
      <c r="X43" s="117">
        <f>W43/W75</f>
        <v>1.5536723163841809E-3</v>
      </c>
      <c r="Z43" s="77">
        <f>+Z42*$H$82</f>
        <v>55</v>
      </c>
      <c r="AA43" s="117">
        <f>Z43/Z75</f>
        <v>1.5536723163841809E-3</v>
      </c>
      <c r="AC43" s="77">
        <f>+AC42*$H$82</f>
        <v>55</v>
      </c>
      <c r="AD43" s="117">
        <f>AC43/AC75</f>
        <v>1.6591251885369532E-3</v>
      </c>
      <c r="AF43" s="77">
        <f>+AF42*$H$82</f>
        <v>55</v>
      </c>
      <c r="AG43" s="117">
        <f>AF43/AF75</f>
        <v>1.5536723163841809E-3</v>
      </c>
      <c r="AI43" s="77">
        <f>+AI42*$H$82</f>
        <v>55</v>
      </c>
      <c r="AJ43" s="117">
        <f>AI43/AI75</f>
        <v>1.7171401810802372E-3</v>
      </c>
      <c r="AK43" s="9"/>
      <c r="AL43" s="77">
        <f>+AL42*$H$82</f>
        <v>55</v>
      </c>
      <c r="AM43" s="117">
        <f>AL43/AL75</f>
        <v>1.5536723163841809E-3</v>
      </c>
      <c r="AP43" s="99">
        <f>SUM(+$AL43+$AI43+$AF43+$AC43+$Z43+$W43+$T43+$Q43+$N43+$K43+$H43+$E43)</f>
        <v>660</v>
      </c>
      <c r="AQ43" s="79">
        <f>AP43/AP75</f>
        <v>1.7122399211331916E-3</v>
      </c>
    </row>
    <row r="44" spans="2:69" ht="14" thickBot="1" x14ac:dyDescent="0.2">
      <c r="B44" s="20">
        <f>B38</f>
        <v>6245</v>
      </c>
      <c r="C44" s="71" t="str">
        <f>' Total des coûts de MO'!C32</f>
        <v>CSST et CNT</v>
      </c>
      <c r="D44" s="118"/>
      <c r="E44" s="77">
        <f>(E42)*$F$78</f>
        <v>5</v>
      </c>
      <c r="F44" s="119">
        <f>E44/E75</f>
        <v>1.8162005085361425E-4</v>
      </c>
      <c r="G44" s="120"/>
      <c r="H44" s="77">
        <f>(H42)*$F$78</f>
        <v>5</v>
      </c>
      <c r="I44" s="119">
        <f>H44/H75</f>
        <v>1.8162005085361425E-4</v>
      </c>
      <c r="J44" s="120"/>
      <c r="K44" s="77">
        <f>(K42)*$F$78</f>
        <v>5</v>
      </c>
      <c r="L44" s="119">
        <f>K44/K75</f>
        <v>1.7445917655268666E-4</v>
      </c>
      <c r="M44" s="121"/>
      <c r="N44" s="77">
        <f>(N42)*$F$78</f>
        <v>5</v>
      </c>
      <c r="O44" s="119">
        <f>N44/N75</f>
        <v>1.7445917655268666E-4</v>
      </c>
      <c r="P44" s="120"/>
      <c r="Q44" s="77">
        <f>(Q42)*$F$78</f>
        <v>5</v>
      </c>
      <c r="R44" s="119">
        <f>Q44/Q75</f>
        <v>1.5082956259426848E-4</v>
      </c>
      <c r="S44" s="120"/>
      <c r="T44" s="77">
        <f>(T42)*$F$78</f>
        <v>5</v>
      </c>
      <c r="U44" s="119">
        <f>T44/T75</f>
        <v>1.5082956259426848E-4</v>
      </c>
      <c r="V44" s="120"/>
      <c r="W44" s="77">
        <f>(W42)*$F$78</f>
        <v>5</v>
      </c>
      <c r="X44" s="119">
        <f>W44/W75</f>
        <v>1.4124293785310735E-4</v>
      </c>
      <c r="Y44" s="120"/>
      <c r="Z44" s="77">
        <f>(Z42)*$F$78</f>
        <v>5</v>
      </c>
      <c r="AA44" s="119">
        <f>Z44/Z75</f>
        <v>1.4124293785310735E-4</v>
      </c>
      <c r="AB44" s="120"/>
      <c r="AC44" s="77">
        <f>(AC42)*$F$78</f>
        <v>5</v>
      </c>
      <c r="AD44" s="119">
        <f>AC44/AC75</f>
        <v>1.5082956259426848E-4</v>
      </c>
      <c r="AE44" s="120"/>
      <c r="AF44" s="77">
        <f>(AF42)*$F$78</f>
        <v>5</v>
      </c>
      <c r="AG44" s="119">
        <f>AF44/AF75</f>
        <v>1.4124293785310735E-4</v>
      </c>
      <c r="AH44" s="120"/>
      <c r="AI44" s="77">
        <f>(AI42)*$F$78</f>
        <v>5</v>
      </c>
      <c r="AJ44" s="119">
        <f>AI44/AI75</f>
        <v>1.5610365282547612E-4</v>
      </c>
      <c r="AK44" s="122"/>
      <c r="AL44" s="77">
        <f>(AL42)*$F$78</f>
        <v>5</v>
      </c>
      <c r="AM44" s="119">
        <f>AL44/AL75</f>
        <v>1.4124293785310735E-4</v>
      </c>
      <c r="AN44" s="120"/>
      <c r="AO44" s="120"/>
      <c r="AP44" s="99">
        <f>SUM(+$AL44+$AI44+$AF44+$AC44+$Z44+$W44+$T44+$Q44+$N44+$K44+$H44+$E44)</f>
        <v>60</v>
      </c>
      <c r="AQ44" s="79">
        <f>AP44/AP75</f>
        <v>1.5565817464847196E-4</v>
      </c>
    </row>
    <row r="45" spans="2:69" ht="15" thickTop="1" thickBot="1" x14ac:dyDescent="0.2">
      <c r="B45" s="80"/>
      <c r="C45" s="81" t="s">
        <v>12</v>
      </c>
      <c r="D45" s="82"/>
      <c r="E45" s="100">
        <f>SUM(E42:E44)</f>
        <v>560</v>
      </c>
      <c r="F45" s="123">
        <f>SUM(F42:F44)</f>
        <v>4.1772611696331277E-3</v>
      </c>
      <c r="G45" s="85"/>
      <c r="H45" s="100">
        <f>SUM(H42:H44)</f>
        <v>560</v>
      </c>
      <c r="I45" s="123">
        <f>SUM(I42:I44)</f>
        <v>4.1772611696331277E-3</v>
      </c>
      <c r="J45" s="85"/>
      <c r="K45" s="100">
        <f>SUM(K42:K44)</f>
        <v>560</v>
      </c>
      <c r="L45" s="123">
        <f>SUM(L42:L44)</f>
        <v>4.0125610607117937E-3</v>
      </c>
      <c r="M45" s="85"/>
      <c r="N45" s="100">
        <f>SUM(N42:N44)</f>
        <v>560</v>
      </c>
      <c r="O45" s="123">
        <f>SUM(O42:O44)</f>
        <v>4.0125610607117937E-3</v>
      </c>
      <c r="P45" s="85"/>
      <c r="Q45" s="100">
        <f>SUM(Q42:Q44)</f>
        <v>560</v>
      </c>
      <c r="R45" s="123">
        <f>SUM(R42:R44)</f>
        <v>3.4690799396681748E-3</v>
      </c>
      <c r="S45" s="85"/>
      <c r="T45" s="100">
        <f>SUM(T42:T44)</f>
        <v>560</v>
      </c>
      <c r="U45" s="123">
        <f>SUM(U42:U44)</f>
        <v>3.4690799396681748E-3</v>
      </c>
      <c r="V45" s="85"/>
      <c r="W45" s="100">
        <f>SUM(W42:W44)</f>
        <v>560</v>
      </c>
      <c r="X45" s="123">
        <f>SUM(X42:X44)</f>
        <v>3.2485875706214692E-3</v>
      </c>
      <c r="Y45" s="85"/>
      <c r="Z45" s="100">
        <f>SUM(Z42:Z44)</f>
        <v>560</v>
      </c>
      <c r="AA45" s="123">
        <f>SUM(AA42:AA44)</f>
        <v>3.2485875706214692E-3</v>
      </c>
      <c r="AB45" s="85"/>
      <c r="AC45" s="100">
        <f>SUM(AC42:AC44)</f>
        <v>560</v>
      </c>
      <c r="AD45" s="123">
        <f>SUM(AD42:AD44)</f>
        <v>3.4690799396681748E-3</v>
      </c>
      <c r="AE45" s="85"/>
      <c r="AF45" s="100">
        <f>SUM(AF42:AF44)</f>
        <v>560</v>
      </c>
      <c r="AG45" s="123">
        <f>SUM(AG42:AG44)</f>
        <v>3.2485875706214692E-3</v>
      </c>
      <c r="AH45" s="85"/>
      <c r="AI45" s="100">
        <f>SUM(AI42:AI44)</f>
        <v>560</v>
      </c>
      <c r="AJ45" s="123">
        <f>SUM(AJ42:AJ44)</f>
        <v>3.5903840149859507E-3</v>
      </c>
      <c r="AK45" s="86"/>
      <c r="AL45" s="100">
        <f>SUM(AL42:AL44)</f>
        <v>560</v>
      </c>
      <c r="AM45" s="123">
        <f>SUM(AM42:AM44)</f>
        <v>3.2485875706214692E-3</v>
      </c>
      <c r="AN45" s="85"/>
      <c r="AO45" s="85"/>
      <c r="AP45" s="114">
        <f>SUM(+$AL45+$AI45+$AF45+$AC45+$Z45+$W45+$T45+$Q45+$N45+$K45+$H45+$E45)</f>
        <v>6720</v>
      </c>
      <c r="AQ45" s="123">
        <f>+SUM(AQ42:AQ44)</f>
        <v>1.7433715560628862E-2</v>
      </c>
      <c r="AR45" s="57"/>
    </row>
    <row r="46" spans="2:69" ht="18" thickTop="1" thickBot="1" x14ac:dyDescent="0.25">
      <c r="E46" s="124"/>
      <c r="F46" s="23"/>
      <c r="H46" s="124"/>
      <c r="I46" s="23"/>
      <c r="K46" s="124"/>
      <c r="L46" s="23"/>
      <c r="N46" s="124"/>
      <c r="O46" s="23"/>
      <c r="Q46" s="124"/>
      <c r="R46" s="23"/>
      <c r="T46" s="124"/>
      <c r="U46" s="23"/>
      <c r="W46" s="124"/>
      <c r="X46" s="23"/>
      <c r="Z46" s="124"/>
      <c r="AA46" s="23"/>
      <c r="AC46" s="124"/>
      <c r="AD46" s="23"/>
      <c r="AF46" s="124"/>
      <c r="AG46" s="23"/>
      <c r="AI46" s="124"/>
      <c r="AJ46" s="23"/>
      <c r="AL46" s="124"/>
      <c r="AM46" s="23"/>
      <c r="AP46" s="91"/>
      <c r="AQ46" s="24"/>
    </row>
    <row r="47" spans="2:69" ht="15" thickTop="1" thickBot="1" x14ac:dyDescent="0.2">
      <c r="B47" s="125"/>
      <c r="C47" s="126" t="str">
        <f>' Total des coûts de MO'!C19</f>
        <v>Salaire "Marketing &amp; Communication"</v>
      </c>
      <c r="D47" s="20"/>
      <c r="E47" s="94"/>
      <c r="F47" s="127"/>
      <c r="H47" s="94"/>
      <c r="I47" s="127"/>
      <c r="K47" s="94"/>
      <c r="L47" s="127"/>
      <c r="N47" s="94"/>
      <c r="O47" s="127"/>
      <c r="Q47" s="94"/>
      <c r="R47" s="127"/>
      <c r="T47" s="94"/>
      <c r="U47" s="127"/>
      <c r="W47" s="94"/>
      <c r="X47" s="127"/>
      <c r="Z47" s="94"/>
      <c r="AA47" s="127"/>
      <c r="AC47" s="94"/>
      <c r="AD47" s="127"/>
      <c r="AF47" s="94"/>
      <c r="AG47" s="127"/>
      <c r="AI47" s="94"/>
      <c r="AJ47" s="127"/>
      <c r="AK47" s="9"/>
      <c r="AL47" s="94"/>
      <c r="AM47" s="127"/>
      <c r="AP47" s="96"/>
      <c r="AQ47" s="127"/>
    </row>
    <row r="48" spans="2:69" x14ac:dyDescent="0.15">
      <c r="B48" s="20">
        <v>6160</v>
      </c>
      <c r="C48" s="71" t="str">
        <f>' Total des coûts de MO'!C19</f>
        <v>Salaire "Marketing &amp; Communication"</v>
      </c>
      <c r="D48" s="20"/>
      <c r="E48" s="97">
        <v>500</v>
      </c>
      <c r="F48" s="98">
        <f>E48/E75</f>
        <v>1.8162005085361425E-2</v>
      </c>
      <c r="H48" s="97">
        <f>+E48</f>
        <v>500</v>
      </c>
      <c r="I48" s="98">
        <f>H48/H75</f>
        <v>1.8162005085361425E-2</v>
      </c>
      <c r="K48" s="97">
        <f>+H48</f>
        <v>500</v>
      </c>
      <c r="L48" s="98">
        <f>K48/K75</f>
        <v>1.7445917655268667E-2</v>
      </c>
      <c r="N48" s="97">
        <f>+K48</f>
        <v>500</v>
      </c>
      <c r="O48" s="98">
        <f>N48/N75</f>
        <v>1.7445917655268667E-2</v>
      </c>
      <c r="Q48" s="97">
        <f>+N48</f>
        <v>500</v>
      </c>
      <c r="R48" s="98">
        <f>Q48/Q75</f>
        <v>1.5082956259426848E-2</v>
      </c>
      <c r="T48" s="97">
        <f>+Q48</f>
        <v>500</v>
      </c>
      <c r="U48" s="98">
        <f>T48/T75</f>
        <v>1.5082956259426848E-2</v>
      </c>
      <c r="W48" s="97">
        <f>+T48</f>
        <v>500</v>
      </c>
      <c r="X48" s="98">
        <f>W48/W75</f>
        <v>1.4124293785310734E-2</v>
      </c>
      <c r="Z48" s="97">
        <f>+W48</f>
        <v>500</v>
      </c>
      <c r="AA48" s="98">
        <f>Z48/Z75</f>
        <v>1.4124293785310734E-2</v>
      </c>
      <c r="AC48" s="97">
        <f>+Z48</f>
        <v>500</v>
      </c>
      <c r="AD48" s="98">
        <f>AC48/AC75</f>
        <v>1.5082956259426848E-2</v>
      </c>
      <c r="AF48" s="97">
        <f>+AC48</f>
        <v>500</v>
      </c>
      <c r="AG48" s="98">
        <f>AF48/AF75</f>
        <v>1.4124293785310734E-2</v>
      </c>
      <c r="AI48" s="97">
        <f>+AF48</f>
        <v>500</v>
      </c>
      <c r="AJ48" s="98">
        <f>AI48/AI75</f>
        <v>1.5610365282547611E-2</v>
      </c>
      <c r="AK48" s="9"/>
      <c r="AL48" s="97">
        <f>+AI48</f>
        <v>500</v>
      </c>
      <c r="AM48" s="98">
        <f>AL48/AL75</f>
        <v>1.4124293785310734E-2</v>
      </c>
      <c r="AP48" s="99">
        <f>SUM(+$AL48+$AI48+$AF48+$AC48+$Z48+$W48+$T48+$Q48+$N48+$K48+$H48+$E48)</f>
        <v>6000</v>
      </c>
      <c r="AQ48" s="79">
        <f>AP48/AP75</f>
        <v>1.5565817464847196E-2</v>
      </c>
    </row>
    <row r="49" spans="2:52" ht="16" x14ac:dyDescent="0.2">
      <c r="B49" s="20">
        <f>+B43</f>
        <v>6205</v>
      </c>
      <c r="C49" s="71" t="str">
        <f>' Total des coûts de MO'!C28</f>
        <v>Bénéfices gouvernementaux</v>
      </c>
      <c r="D49" s="20"/>
      <c r="E49" s="77">
        <f>+E48*$H$82</f>
        <v>55</v>
      </c>
      <c r="F49" s="128">
        <f>+E49/E75</f>
        <v>1.9978205593897567E-3</v>
      </c>
      <c r="H49" s="77">
        <f>+H48*$H$82</f>
        <v>55</v>
      </c>
      <c r="I49" s="128">
        <f>+H49/H75</f>
        <v>1.9978205593897567E-3</v>
      </c>
      <c r="K49" s="77">
        <f>+K48*$H$82</f>
        <v>55</v>
      </c>
      <c r="L49" s="128">
        <f>+K49/K75</f>
        <v>1.9190509420795533E-3</v>
      </c>
      <c r="N49" s="77">
        <f>+N48*$H$82</f>
        <v>55</v>
      </c>
      <c r="O49" s="128">
        <f>+N49/N75</f>
        <v>1.9190509420795533E-3</v>
      </c>
      <c r="Q49" s="77">
        <f>+Q48*$H$82</f>
        <v>55</v>
      </c>
      <c r="R49" s="128">
        <f>+Q49/Q75</f>
        <v>1.6591251885369532E-3</v>
      </c>
      <c r="T49" s="77">
        <f>+T48*$H$82</f>
        <v>55</v>
      </c>
      <c r="U49" s="128">
        <f>+T49/T75</f>
        <v>1.6591251885369532E-3</v>
      </c>
      <c r="W49" s="77">
        <f>+W48*$H$82</f>
        <v>55</v>
      </c>
      <c r="X49" s="128">
        <f>+W49/W75</f>
        <v>1.5536723163841809E-3</v>
      </c>
      <c r="Z49" s="77">
        <f>+Z48*$H$82</f>
        <v>55</v>
      </c>
      <c r="AA49" s="128">
        <f>+Z49/Z75</f>
        <v>1.5536723163841809E-3</v>
      </c>
      <c r="AC49" s="77">
        <f>+AC48*$H$82</f>
        <v>55</v>
      </c>
      <c r="AD49" s="128">
        <f>+AC49/AC75</f>
        <v>1.6591251885369532E-3</v>
      </c>
      <c r="AF49" s="77">
        <f>+AF48*$H$82</f>
        <v>55</v>
      </c>
      <c r="AG49" s="128">
        <f>+AF49/AF75</f>
        <v>1.5536723163841809E-3</v>
      </c>
      <c r="AI49" s="77">
        <f>+AI48*$H$82</f>
        <v>55</v>
      </c>
      <c r="AJ49" s="128">
        <f>+AI49/AI75</f>
        <v>1.7171401810802372E-3</v>
      </c>
      <c r="AK49" s="9"/>
      <c r="AL49" s="77">
        <f>+AL48*$H$82</f>
        <v>55</v>
      </c>
      <c r="AM49" s="128">
        <f>+AL49/AL75</f>
        <v>1.5536723163841809E-3</v>
      </c>
      <c r="AP49" s="99">
        <f>SUM(+$AL49+$AI49+$AF49+$AC49+$Z49+$W49+$T49+$Q49+$N49+$K49+$H49+$E49)</f>
        <v>660</v>
      </c>
      <c r="AQ49" s="79">
        <f>+AP49/AP75</f>
        <v>1.7122399211331916E-3</v>
      </c>
      <c r="AT49" s="1" t="s">
        <v>6</v>
      </c>
      <c r="AY49" s="129" t="s">
        <v>6</v>
      </c>
      <c r="AZ49" s="130" t="s">
        <v>6</v>
      </c>
    </row>
    <row r="50" spans="2:52" ht="16" x14ac:dyDescent="0.2">
      <c r="B50" s="20">
        <f>B44</f>
        <v>6245</v>
      </c>
      <c r="C50" s="71" t="str">
        <f>' Total des coûts de MO'!C32</f>
        <v>CSST et CNT</v>
      </c>
      <c r="D50" s="20"/>
      <c r="E50" s="77">
        <f>(E48)*$F$78</f>
        <v>5</v>
      </c>
      <c r="F50" s="128">
        <f>+E50/E75</f>
        <v>1.8162005085361425E-4</v>
      </c>
      <c r="H50" s="77">
        <f>(H48)*$F$78</f>
        <v>5</v>
      </c>
      <c r="I50" s="128">
        <f>+H50/H75</f>
        <v>1.8162005085361425E-4</v>
      </c>
      <c r="K50" s="77">
        <f>(K48)*$F$78</f>
        <v>5</v>
      </c>
      <c r="L50" s="128">
        <f>+K50/K75</f>
        <v>1.7445917655268666E-4</v>
      </c>
      <c r="N50" s="77">
        <f>(N48)*$F$78</f>
        <v>5</v>
      </c>
      <c r="O50" s="128">
        <f>+N50/N75</f>
        <v>1.7445917655268666E-4</v>
      </c>
      <c r="Q50" s="77">
        <f>(Q48)*$F$78</f>
        <v>5</v>
      </c>
      <c r="R50" s="128">
        <f>+Q50/Q75</f>
        <v>1.5082956259426848E-4</v>
      </c>
      <c r="T50" s="77">
        <f>(T48)*$F$78</f>
        <v>5</v>
      </c>
      <c r="U50" s="128">
        <f>+T50/T75</f>
        <v>1.5082956259426848E-4</v>
      </c>
      <c r="W50" s="77">
        <f>(W48)*$F$78</f>
        <v>5</v>
      </c>
      <c r="X50" s="128">
        <f>+W50/W75</f>
        <v>1.4124293785310735E-4</v>
      </c>
      <c r="Z50" s="77">
        <f>(Z48)*$F$78</f>
        <v>5</v>
      </c>
      <c r="AA50" s="128">
        <f>+Z50/Z75</f>
        <v>1.4124293785310735E-4</v>
      </c>
      <c r="AC50" s="77">
        <f>(AC48)*$F$78</f>
        <v>5</v>
      </c>
      <c r="AD50" s="128">
        <f>+AC50/AC75</f>
        <v>1.5082956259426848E-4</v>
      </c>
      <c r="AF50" s="77">
        <f>(AF48)*$F$78</f>
        <v>5</v>
      </c>
      <c r="AG50" s="128">
        <f>+AF50/AF75</f>
        <v>1.4124293785310735E-4</v>
      </c>
      <c r="AI50" s="77">
        <f>(AI48)*$F$78</f>
        <v>5</v>
      </c>
      <c r="AJ50" s="128">
        <f>+AI50/AI75</f>
        <v>1.5610365282547612E-4</v>
      </c>
      <c r="AK50" s="9"/>
      <c r="AL50" s="77">
        <f>(AL48)*$F$78</f>
        <v>5</v>
      </c>
      <c r="AM50" s="128">
        <f>+AL50/AL75</f>
        <v>1.4124293785310735E-4</v>
      </c>
      <c r="AP50" s="99">
        <f>SUM(+$AL50+$AI50+$AF50+$AC50+$Z50+$W50+$T50+$Q50+$N50+$K50+$H50+$E50)</f>
        <v>60</v>
      </c>
      <c r="AQ50" s="79">
        <f>AP50/AP75</f>
        <v>1.5565817464847196E-4</v>
      </c>
    </row>
    <row r="51" spans="2:52" ht="14" thickBot="1" x14ac:dyDescent="0.2">
      <c r="B51" s="131"/>
      <c r="C51" s="132" t="s">
        <v>13</v>
      </c>
      <c r="D51" s="82"/>
      <c r="E51" s="100">
        <f>SUM(E48:E50)</f>
        <v>560</v>
      </c>
      <c r="F51" s="101">
        <f>SUM(F48:F50)</f>
        <v>2.0341445695604796E-2</v>
      </c>
      <c r="G51" s="85"/>
      <c r="H51" s="100">
        <f>SUM(H48:H50)</f>
        <v>560</v>
      </c>
      <c r="I51" s="101">
        <f>SUM(I48:I50)</f>
        <v>2.0341445695604796E-2</v>
      </c>
      <c r="J51" s="85"/>
      <c r="K51" s="100">
        <f>SUM(K48:K50)</f>
        <v>560</v>
      </c>
      <c r="L51" s="101">
        <f>SUM(L48:L50)</f>
        <v>1.9539427773900907E-2</v>
      </c>
      <c r="M51" s="85"/>
      <c r="N51" s="100">
        <f>SUM(N48:N50)</f>
        <v>560</v>
      </c>
      <c r="O51" s="101">
        <f>SUM(O48:O50)</f>
        <v>1.9539427773900907E-2</v>
      </c>
      <c r="P51" s="85"/>
      <c r="Q51" s="100">
        <f>SUM(Q48:Q50)</f>
        <v>560</v>
      </c>
      <c r="R51" s="101">
        <f>SUM(R48:R50)</f>
        <v>1.6892911010558068E-2</v>
      </c>
      <c r="S51" s="85"/>
      <c r="T51" s="100">
        <f>SUM(T48:T50)</f>
        <v>560</v>
      </c>
      <c r="U51" s="101">
        <f>SUM(U48:U50)</f>
        <v>1.6892911010558068E-2</v>
      </c>
      <c r="V51" s="85"/>
      <c r="W51" s="100">
        <f>SUM(W48:W50)</f>
        <v>560</v>
      </c>
      <c r="X51" s="101">
        <f>SUM(X48:X50)</f>
        <v>1.5819209039548022E-2</v>
      </c>
      <c r="Y51" s="85"/>
      <c r="Z51" s="100">
        <f>SUM(Z48:Z50)</f>
        <v>560</v>
      </c>
      <c r="AA51" s="101">
        <f>SUM(AA48:AA50)</f>
        <v>1.5819209039548022E-2</v>
      </c>
      <c r="AB51" s="85"/>
      <c r="AC51" s="100">
        <f>SUM(AC48:AC50)</f>
        <v>560</v>
      </c>
      <c r="AD51" s="101">
        <f>SUM(AD48:AD50)</f>
        <v>1.6892911010558068E-2</v>
      </c>
      <c r="AE51" s="85"/>
      <c r="AF51" s="100">
        <f>SUM(AF48:AF50)</f>
        <v>560</v>
      </c>
      <c r="AG51" s="101">
        <f>SUM(AG48:AG50)</f>
        <v>1.5819209039548022E-2</v>
      </c>
      <c r="AH51" s="85"/>
      <c r="AI51" s="100">
        <f>SUM(AI48:AI50)</f>
        <v>560</v>
      </c>
      <c r="AJ51" s="101">
        <f>SUM(AJ48:AJ50)</f>
        <v>1.7483609116453323E-2</v>
      </c>
      <c r="AK51" s="86"/>
      <c r="AL51" s="100">
        <f>SUM(AL48:AL50)</f>
        <v>560</v>
      </c>
      <c r="AM51" s="101">
        <f>SUM(AM48:AM50)</f>
        <v>1.5819209039548022E-2</v>
      </c>
      <c r="AN51" s="85"/>
      <c r="AO51" s="85"/>
      <c r="AP51" s="114">
        <f>SUM(+$AL51+$AI51+$AF51+$AC51+$Z51+$W51+$T51+$Q51+$N51+$K51+$H51+$E51)</f>
        <v>6720</v>
      </c>
      <c r="AQ51" s="123">
        <f>+SUM(AQ48:AQ50)</f>
        <v>1.7433715560628862E-2</v>
      </c>
      <c r="AR51" s="57"/>
      <c r="AS51" s="57"/>
      <c r="AT51" s="57"/>
    </row>
    <row r="52" spans="2:52" ht="17" thickBot="1" x14ac:dyDescent="0.25">
      <c r="E52" s="124"/>
      <c r="F52" s="133"/>
      <c r="H52" s="124"/>
      <c r="I52" s="133"/>
      <c r="K52" s="124"/>
      <c r="L52" s="133"/>
      <c r="N52" s="124"/>
      <c r="O52" s="133"/>
      <c r="Q52" s="124"/>
      <c r="R52" s="133"/>
      <c r="T52" s="124"/>
      <c r="U52" s="133"/>
      <c r="W52" s="124"/>
      <c r="X52" s="133"/>
      <c r="Z52" s="124"/>
      <c r="AA52" s="133"/>
      <c r="AC52" s="124"/>
      <c r="AD52" s="133"/>
      <c r="AF52" s="124"/>
      <c r="AG52" s="133"/>
      <c r="AI52" s="124"/>
      <c r="AJ52" s="133"/>
      <c r="AL52" s="124"/>
      <c r="AM52" s="133"/>
      <c r="AP52" s="91" t="s">
        <v>6</v>
      </c>
      <c r="AQ52" s="24"/>
    </row>
    <row r="53" spans="2:52" ht="15" thickTop="1" thickBot="1" x14ac:dyDescent="0.2">
      <c r="B53" s="104"/>
      <c r="C53" s="65" t="str">
        <f>' Total des coûts de MO'!C20</f>
        <v>Salaire "Théâtralisation"</v>
      </c>
      <c r="D53" s="20"/>
      <c r="E53" s="94"/>
      <c r="F53" s="95"/>
      <c r="H53" s="94"/>
      <c r="I53" s="95"/>
      <c r="K53" s="94"/>
      <c r="L53" s="95"/>
      <c r="N53" s="94"/>
      <c r="O53" s="95"/>
      <c r="Q53" s="94"/>
      <c r="R53" s="95"/>
      <c r="T53" s="94"/>
      <c r="U53" s="95"/>
      <c r="W53" s="94"/>
      <c r="X53" s="95"/>
      <c r="Z53" s="94"/>
      <c r="AA53" s="95"/>
      <c r="AC53" s="94"/>
      <c r="AD53" s="95"/>
      <c r="AF53" s="94"/>
      <c r="AG53" s="95"/>
      <c r="AI53" s="94"/>
      <c r="AJ53" s="95"/>
      <c r="AK53" s="9"/>
      <c r="AL53" s="94"/>
      <c r="AM53" s="95"/>
      <c r="AP53" s="96"/>
      <c r="AQ53" s="127"/>
    </row>
    <row r="54" spans="2:52" ht="14" thickTop="1" x14ac:dyDescent="0.15">
      <c r="B54" s="20">
        <v>6170</v>
      </c>
      <c r="C54" s="71" t="str">
        <f>' Total des coûts de MO'!C20</f>
        <v>Salaire "Théâtralisation"</v>
      </c>
      <c r="D54" s="20"/>
      <c r="E54" s="97">
        <v>500</v>
      </c>
      <c r="F54" s="98">
        <f>E54/E75</f>
        <v>1.8162005085361425E-2</v>
      </c>
      <c r="H54" s="97">
        <f>+E54</f>
        <v>500</v>
      </c>
      <c r="I54" s="98">
        <f>H54/H75</f>
        <v>1.8162005085361425E-2</v>
      </c>
      <c r="K54" s="97">
        <f>+H54</f>
        <v>500</v>
      </c>
      <c r="L54" s="98">
        <f>K54/K75</f>
        <v>1.7445917655268667E-2</v>
      </c>
      <c r="N54" s="97">
        <f>+K54</f>
        <v>500</v>
      </c>
      <c r="O54" s="98">
        <f>N54/N75</f>
        <v>1.7445917655268667E-2</v>
      </c>
      <c r="Q54" s="97">
        <f>+N54</f>
        <v>500</v>
      </c>
      <c r="R54" s="98">
        <f>Q54/Q75</f>
        <v>1.5082956259426848E-2</v>
      </c>
      <c r="T54" s="97">
        <f>+Q54</f>
        <v>500</v>
      </c>
      <c r="U54" s="98">
        <f>T54/T75</f>
        <v>1.5082956259426848E-2</v>
      </c>
      <c r="W54" s="97">
        <f>+T54</f>
        <v>500</v>
      </c>
      <c r="X54" s="98">
        <f>W54/W75</f>
        <v>1.4124293785310734E-2</v>
      </c>
      <c r="Z54" s="97">
        <f>+W54</f>
        <v>500</v>
      </c>
      <c r="AA54" s="98">
        <f>Z54/Z75</f>
        <v>1.4124293785310734E-2</v>
      </c>
      <c r="AC54" s="97">
        <f>+Z54</f>
        <v>500</v>
      </c>
      <c r="AD54" s="98">
        <f>AC54/AC75</f>
        <v>1.5082956259426848E-2</v>
      </c>
      <c r="AF54" s="97">
        <f>+AC54</f>
        <v>500</v>
      </c>
      <c r="AG54" s="98">
        <f>AF54/AF75</f>
        <v>1.4124293785310734E-2</v>
      </c>
      <c r="AI54" s="97">
        <f>+AF54</f>
        <v>500</v>
      </c>
      <c r="AJ54" s="98">
        <f>AI54/AI75</f>
        <v>1.5610365282547611E-2</v>
      </c>
      <c r="AK54" s="9"/>
      <c r="AL54" s="97">
        <f>+AI54</f>
        <v>500</v>
      </c>
      <c r="AM54" s="98">
        <f>AL54/AL75</f>
        <v>1.4124293785310734E-2</v>
      </c>
      <c r="AP54" s="99">
        <f>SUM(+$AL54+$AI54+$AF54+$AC54+$Z54+$W54+$T54+$Q54+$N54+$K54+$H54+$E54)</f>
        <v>6000</v>
      </c>
      <c r="AQ54" s="79">
        <f>AP54/AP75</f>
        <v>1.5565817464847196E-2</v>
      </c>
    </row>
    <row r="55" spans="2:52" ht="16" x14ac:dyDescent="0.2">
      <c r="B55" s="20">
        <f>+B49</f>
        <v>6205</v>
      </c>
      <c r="C55" s="71" t="str">
        <f>' Total des coûts de MO'!C28</f>
        <v>Bénéfices gouvernementaux</v>
      </c>
      <c r="D55" s="20"/>
      <c r="E55" s="77">
        <f>+E54*$H$82</f>
        <v>55</v>
      </c>
      <c r="F55" s="128">
        <f>E55/E75</f>
        <v>1.9978205593897567E-3</v>
      </c>
      <c r="H55" s="77">
        <f>+H54*$H$82</f>
        <v>55</v>
      </c>
      <c r="I55" s="128">
        <f>H55/H75</f>
        <v>1.9978205593897567E-3</v>
      </c>
      <c r="K55" s="77">
        <f>+K54*$H$82</f>
        <v>55</v>
      </c>
      <c r="L55" s="128">
        <f>K55/K75</f>
        <v>1.9190509420795533E-3</v>
      </c>
      <c r="N55" s="77">
        <f>+N54*$H$82</f>
        <v>55</v>
      </c>
      <c r="O55" s="128">
        <f>N55/N75</f>
        <v>1.9190509420795533E-3</v>
      </c>
      <c r="Q55" s="77">
        <f>+Q54*$H$82</f>
        <v>55</v>
      </c>
      <c r="R55" s="128">
        <f>Q55/Q75</f>
        <v>1.6591251885369532E-3</v>
      </c>
      <c r="T55" s="77">
        <f>+T54*$H$82</f>
        <v>55</v>
      </c>
      <c r="U55" s="128">
        <f>T55/T75</f>
        <v>1.6591251885369532E-3</v>
      </c>
      <c r="W55" s="77">
        <f>+W54*$H$82</f>
        <v>55</v>
      </c>
      <c r="X55" s="128">
        <f>W55/W75</f>
        <v>1.5536723163841809E-3</v>
      </c>
      <c r="Z55" s="77">
        <f>+Z54*$H$82</f>
        <v>55</v>
      </c>
      <c r="AA55" s="128">
        <f>Z55/Z75</f>
        <v>1.5536723163841809E-3</v>
      </c>
      <c r="AC55" s="77">
        <f>+AC54*$H$82</f>
        <v>55</v>
      </c>
      <c r="AD55" s="128">
        <f>AC55/AC75</f>
        <v>1.6591251885369532E-3</v>
      </c>
      <c r="AF55" s="77">
        <f>+AF54*$H$82</f>
        <v>55</v>
      </c>
      <c r="AG55" s="128">
        <f>AF55/AF75</f>
        <v>1.5536723163841809E-3</v>
      </c>
      <c r="AI55" s="77">
        <f>+AI54*$H$82</f>
        <v>55</v>
      </c>
      <c r="AJ55" s="128">
        <f>AI55/AI75</f>
        <v>1.7171401810802372E-3</v>
      </c>
      <c r="AK55" s="9"/>
      <c r="AL55" s="77">
        <f>+AL54*$H$82</f>
        <v>55</v>
      </c>
      <c r="AM55" s="128">
        <f>AL55/AL75</f>
        <v>1.5536723163841809E-3</v>
      </c>
      <c r="AP55" s="99">
        <f>SUM(+$AL55+$AI55+$AF55+$AC55+$Z55+$W55+$T55+$Q55+$N55+$K55+$H55+$E55)</f>
        <v>660</v>
      </c>
      <c r="AQ55" s="79">
        <f>AP55/AP75</f>
        <v>1.7122399211331916E-3</v>
      </c>
    </row>
    <row r="56" spans="2:52" ht="17" thickBot="1" x14ac:dyDescent="0.25">
      <c r="B56" s="20">
        <f>B50</f>
        <v>6245</v>
      </c>
      <c r="C56" s="71" t="str">
        <f>' Total des coûts de MO'!C32</f>
        <v>CSST et CNT</v>
      </c>
      <c r="D56" s="20"/>
      <c r="E56" s="77">
        <f>(E54)*$F$78</f>
        <v>5</v>
      </c>
      <c r="F56" s="134">
        <f>E56/E75</f>
        <v>1.8162005085361425E-4</v>
      </c>
      <c r="H56" s="77">
        <f>(H54)*$F$78</f>
        <v>5</v>
      </c>
      <c r="I56" s="134">
        <f>H56/H75</f>
        <v>1.8162005085361425E-4</v>
      </c>
      <c r="K56" s="77">
        <f>(K54)*$F$78</f>
        <v>5</v>
      </c>
      <c r="L56" s="134">
        <f>K56/K75</f>
        <v>1.7445917655268666E-4</v>
      </c>
      <c r="N56" s="77">
        <f>(N54)*$F$78</f>
        <v>5</v>
      </c>
      <c r="O56" s="134">
        <f>N56/N75</f>
        <v>1.7445917655268666E-4</v>
      </c>
      <c r="Q56" s="77">
        <f>(Q54)*$F$78</f>
        <v>5</v>
      </c>
      <c r="R56" s="134">
        <f>Q56/Q75</f>
        <v>1.5082956259426848E-4</v>
      </c>
      <c r="T56" s="77">
        <f>(T54)*$F$78</f>
        <v>5</v>
      </c>
      <c r="U56" s="134">
        <f>T56/T75</f>
        <v>1.5082956259426848E-4</v>
      </c>
      <c r="W56" s="77">
        <f>(W54)*$F$78</f>
        <v>5</v>
      </c>
      <c r="X56" s="134">
        <f>W56/W75</f>
        <v>1.4124293785310735E-4</v>
      </c>
      <c r="Z56" s="77">
        <f>(Z54)*$F$78</f>
        <v>5</v>
      </c>
      <c r="AA56" s="134">
        <f>Z56/Z75</f>
        <v>1.4124293785310735E-4</v>
      </c>
      <c r="AC56" s="77">
        <f>(AC54)*$F$78</f>
        <v>5</v>
      </c>
      <c r="AD56" s="134">
        <f>AC56/AC75</f>
        <v>1.5082956259426848E-4</v>
      </c>
      <c r="AF56" s="77">
        <f>(AF54)*$F$78</f>
        <v>5</v>
      </c>
      <c r="AG56" s="134">
        <f>AF56/AF75</f>
        <v>1.4124293785310735E-4</v>
      </c>
      <c r="AI56" s="77">
        <f>(AI54)*$F$78</f>
        <v>5</v>
      </c>
      <c r="AJ56" s="134">
        <f>AI56/AI75</f>
        <v>1.5610365282547612E-4</v>
      </c>
      <c r="AK56" s="9"/>
      <c r="AL56" s="77">
        <f>(AL54)*$F$78</f>
        <v>5</v>
      </c>
      <c r="AM56" s="134">
        <f>AL56/AL75</f>
        <v>1.4124293785310735E-4</v>
      </c>
      <c r="AP56" s="135">
        <f>SUM(+$AL56+$AI56+$AF56+$AC56+$Z56+$W56+$T56+$Q56+$N56+$K56+$H56+$E56)</f>
        <v>60</v>
      </c>
      <c r="AQ56" s="79">
        <f>AP56/AP75</f>
        <v>1.5565817464847196E-4</v>
      </c>
    </row>
    <row r="57" spans="2:52" ht="15" thickTop="1" thickBot="1" x14ac:dyDescent="0.2">
      <c r="B57" s="80"/>
      <c r="C57" s="81" t="s">
        <v>14</v>
      </c>
      <c r="D57" s="82"/>
      <c r="E57" s="100">
        <f>SUM(E54:E56)</f>
        <v>560</v>
      </c>
      <c r="F57" s="101">
        <f>SUM(F54:F56)</f>
        <v>2.0341445695604796E-2</v>
      </c>
      <c r="G57" s="85"/>
      <c r="H57" s="100">
        <f>SUM(H54:H56)</f>
        <v>560</v>
      </c>
      <c r="I57" s="101">
        <f>SUM(I54:I56)</f>
        <v>2.0341445695604796E-2</v>
      </c>
      <c r="J57" s="85"/>
      <c r="K57" s="100">
        <f>SUM(K54:K56)</f>
        <v>560</v>
      </c>
      <c r="L57" s="101">
        <f>SUM(L54:L56)</f>
        <v>1.9539427773900907E-2</v>
      </c>
      <c r="M57" s="85"/>
      <c r="N57" s="100">
        <f>SUM(N54:N56)</f>
        <v>560</v>
      </c>
      <c r="O57" s="101">
        <f>SUM(O54:O56)</f>
        <v>1.9539427773900907E-2</v>
      </c>
      <c r="P57" s="85"/>
      <c r="Q57" s="100">
        <f>SUM(Q54:Q56)</f>
        <v>560</v>
      </c>
      <c r="R57" s="101">
        <f>SUM(R54:R56)</f>
        <v>1.6892911010558068E-2</v>
      </c>
      <c r="S57" s="85"/>
      <c r="T57" s="100">
        <f>SUM(T54:T56)</f>
        <v>560</v>
      </c>
      <c r="U57" s="101">
        <f>SUM(U54:U56)</f>
        <v>1.6892911010558068E-2</v>
      </c>
      <c r="V57" s="85"/>
      <c r="W57" s="100">
        <f>SUM(W54:W56)</f>
        <v>560</v>
      </c>
      <c r="X57" s="101">
        <f>SUM(X54:X56)</f>
        <v>1.5819209039548022E-2</v>
      </c>
      <c r="Y57" s="85"/>
      <c r="Z57" s="100">
        <f>SUM(Z54:Z56)</f>
        <v>560</v>
      </c>
      <c r="AA57" s="101">
        <f>SUM(AA54:AA56)</f>
        <v>1.5819209039548022E-2</v>
      </c>
      <c r="AB57" s="85"/>
      <c r="AC57" s="100">
        <f>SUM(AC54:AC56)</f>
        <v>560</v>
      </c>
      <c r="AD57" s="101">
        <f>SUM(AD54:AD56)</f>
        <v>1.6892911010558068E-2</v>
      </c>
      <c r="AE57" s="85"/>
      <c r="AF57" s="100">
        <f>SUM(AF54:AF56)</f>
        <v>560</v>
      </c>
      <c r="AG57" s="101">
        <f>SUM(AG54:AG56)</f>
        <v>1.5819209039548022E-2</v>
      </c>
      <c r="AH57" s="85"/>
      <c r="AI57" s="100">
        <f>SUM(AI54:AI56)</f>
        <v>560</v>
      </c>
      <c r="AJ57" s="101">
        <f>SUM(AJ54:AJ56)</f>
        <v>1.7483609116453323E-2</v>
      </c>
      <c r="AK57" s="86"/>
      <c r="AL57" s="100">
        <f>SUM(AL54:AL56)</f>
        <v>560</v>
      </c>
      <c r="AM57" s="101">
        <f>SUM(AM54:AM56)</f>
        <v>1.5819209039548022E-2</v>
      </c>
      <c r="AN57" s="85"/>
      <c r="AO57" s="85"/>
      <c r="AP57" s="114">
        <f>SUM(+$AL57+$AI57+$AF57+$AC57+$Z57+$W57+$T57+$Q57+$N57+$K57+$H57+$E57)</f>
        <v>6720</v>
      </c>
      <c r="AQ57" s="136">
        <f>+SUM(AQ54:AQ56)</f>
        <v>1.7433715560628862E-2</v>
      </c>
      <c r="AR57" s="57"/>
      <c r="AS57" s="57"/>
      <c r="AT57" s="57"/>
      <c r="AU57" s="57"/>
    </row>
    <row r="58" spans="2:52" ht="15" thickTop="1" thickBot="1" x14ac:dyDescent="0.2">
      <c r="B58" s="6"/>
      <c r="C58" s="137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39"/>
      <c r="S58" s="137"/>
      <c r="T58" s="138"/>
      <c r="U58" s="139"/>
      <c r="V58" s="137"/>
      <c r="W58" s="138"/>
      <c r="X58" s="139"/>
      <c r="Y58" s="137"/>
      <c r="Z58" s="138"/>
      <c r="AA58" s="139"/>
      <c r="AB58" s="137"/>
      <c r="AC58" s="138"/>
      <c r="AD58" s="139"/>
      <c r="AE58" s="137"/>
      <c r="AF58" s="138"/>
      <c r="AG58" s="139"/>
      <c r="AH58" s="137"/>
      <c r="AI58" s="138"/>
      <c r="AJ58" s="139"/>
      <c r="AK58" s="137"/>
      <c r="AL58" s="138"/>
      <c r="AM58" s="139"/>
      <c r="AN58" s="137"/>
      <c r="AO58" s="137"/>
      <c r="AP58" s="140"/>
      <c r="AQ58" s="139"/>
      <c r="AR58" s="5"/>
      <c r="AS58" s="57"/>
      <c r="AT58" s="57"/>
      <c r="AU58" s="57"/>
    </row>
    <row r="59" spans="2:52" ht="15" thickTop="1" thickBot="1" x14ac:dyDescent="0.2">
      <c r="B59" s="104"/>
      <c r="C59" s="65" t="str">
        <f>' Total des coûts de MO'!C21</f>
        <v>Salaire "R&amp;D"</v>
      </c>
      <c r="D59" s="20"/>
      <c r="E59" s="94"/>
      <c r="F59" s="95"/>
      <c r="H59" s="94"/>
      <c r="I59" s="95"/>
      <c r="K59" s="94"/>
      <c r="L59" s="95"/>
      <c r="N59" s="94"/>
      <c r="O59" s="95"/>
      <c r="Q59" s="94"/>
      <c r="R59" s="95"/>
      <c r="T59" s="94"/>
      <c r="U59" s="95"/>
      <c r="W59" s="94"/>
      <c r="X59" s="95"/>
      <c r="Z59" s="94"/>
      <c r="AA59" s="95"/>
      <c r="AC59" s="94"/>
      <c r="AD59" s="95"/>
      <c r="AF59" s="94"/>
      <c r="AG59" s="95"/>
      <c r="AI59" s="141"/>
      <c r="AJ59" s="95"/>
      <c r="AK59" s="9"/>
      <c r="AL59" s="94"/>
      <c r="AM59" s="95"/>
      <c r="AP59" s="96"/>
      <c r="AQ59" s="127"/>
      <c r="AR59" s="5"/>
      <c r="AS59" s="57"/>
      <c r="AT59" s="57"/>
      <c r="AU59" s="57"/>
    </row>
    <row r="60" spans="2:52" ht="14" thickTop="1" x14ac:dyDescent="0.15">
      <c r="B60" s="20">
        <v>6180</v>
      </c>
      <c r="C60" s="71" t="str">
        <f>' Total des coûts de MO'!C21</f>
        <v>Salaire "R&amp;D"</v>
      </c>
      <c r="D60" s="20"/>
      <c r="E60" s="97">
        <v>500</v>
      </c>
      <c r="F60" s="98">
        <f>E60/E75</f>
        <v>1.8162005085361425E-2</v>
      </c>
      <c r="H60" s="97">
        <f>+E60</f>
        <v>500</v>
      </c>
      <c r="I60" s="98">
        <f>H60/H75</f>
        <v>1.8162005085361425E-2</v>
      </c>
      <c r="K60" s="97">
        <f>+H60</f>
        <v>500</v>
      </c>
      <c r="L60" s="98">
        <f>K60/K75</f>
        <v>1.7445917655268667E-2</v>
      </c>
      <c r="N60" s="97">
        <f>+K60</f>
        <v>500</v>
      </c>
      <c r="O60" s="98">
        <f>N60/N75</f>
        <v>1.7445917655268667E-2</v>
      </c>
      <c r="Q60" s="97">
        <f>+N60</f>
        <v>500</v>
      </c>
      <c r="R60" s="98">
        <f>Q60/Q75</f>
        <v>1.5082956259426848E-2</v>
      </c>
      <c r="T60" s="97">
        <f>+Q60</f>
        <v>500</v>
      </c>
      <c r="U60" s="98">
        <f>T60/T75</f>
        <v>1.5082956259426848E-2</v>
      </c>
      <c r="W60" s="97">
        <f>+T60</f>
        <v>500</v>
      </c>
      <c r="X60" s="98">
        <f>W60/W75</f>
        <v>1.4124293785310734E-2</v>
      </c>
      <c r="Z60" s="97">
        <f>+W60</f>
        <v>500</v>
      </c>
      <c r="AA60" s="98">
        <f>Z60/Z75</f>
        <v>1.4124293785310734E-2</v>
      </c>
      <c r="AC60" s="97">
        <f>+Z60</f>
        <v>500</v>
      </c>
      <c r="AD60" s="98">
        <f>AC60/AC75</f>
        <v>1.5082956259426848E-2</v>
      </c>
      <c r="AF60" s="97">
        <f>+AC60</f>
        <v>500</v>
      </c>
      <c r="AG60" s="98">
        <f>AF60/AF75</f>
        <v>1.4124293785310734E-2</v>
      </c>
      <c r="AI60" s="97">
        <f>+AF60</f>
        <v>500</v>
      </c>
      <c r="AJ60" s="98">
        <f>AI60/AI75</f>
        <v>1.5610365282547611E-2</v>
      </c>
      <c r="AK60" s="9"/>
      <c r="AL60" s="97">
        <f>+AI60</f>
        <v>500</v>
      </c>
      <c r="AM60" s="98">
        <f>AL60/AL75</f>
        <v>1.4124293785310734E-2</v>
      </c>
      <c r="AP60" s="99">
        <f>SUM(+$AL60+$AI60+$AF60+$AC60+$Z60+$W60+$T60+$Q60+$N60+$K60+$H60+$E60)</f>
        <v>6000</v>
      </c>
      <c r="AQ60" s="79">
        <f>AP60/AP75</f>
        <v>1.5565817464847196E-2</v>
      </c>
      <c r="AR60" s="5"/>
      <c r="AS60" s="57"/>
      <c r="AT60" s="57"/>
      <c r="AU60" s="57"/>
    </row>
    <row r="61" spans="2:52" ht="16" x14ac:dyDescent="0.2">
      <c r="B61" s="20">
        <f>+B55</f>
        <v>6205</v>
      </c>
      <c r="C61" s="71" t="str">
        <f>' Total des coûts de MO'!C28</f>
        <v>Bénéfices gouvernementaux</v>
      </c>
      <c r="D61" s="20"/>
      <c r="E61" s="77">
        <f>+E60*$H$82</f>
        <v>55</v>
      </c>
      <c r="F61" s="128">
        <f>+E61/E75</f>
        <v>1.9978205593897567E-3</v>
      </c>
      <c r="H61" s="77">
        <f>+H60*$H$82</f>
        <v>55</v>
      </c>
      <c r="I61" s="128">
        <f>+H61/H75</f>
        <v>1.9978205593897567E-3</v>
      </c>
      <c r="K61" s="77">
        <f>+K60*$H$82</f>
        <v>55</v>
      </c>
      <c r="L61" s="128">
        <f>+K61/K75</f>
        <v>1.9190509420795533E-3</v>
      </c>
      <c r="N61" s="77">
        <f>+N60*$H$82</f>
        <v>55</v>
      </c>
      <c r="O61" s="128">
        <f>+N61/N75</f>
        <v>1.9190509420795533E-3</v>
      </c>
      <c r="Q61" s="77">
        <f>+Q60*$H$82</f>
        <v>55</v>
      </c>
      <c r="R61" s="128">
        <f>+Q61/Q75</f>
        <v>1.6591251885369532E-3</v>
      </c>
      <c r="T61" s="77">
        <f>+T60*$H$82</f>
        <v>55</v>
      </c>
      <c r="U61" s="128">
        <f>+T61/T75</f>
        <v>1.6591251885369532E-3</v>
      </c>
      <c r="W61" s="77">
        <f>+W60*$H$82</f>
        <v>55</v>
      </c>
      <c r="X61" s="128">
        <f>+W61/W75</f>
        <v>1.5536723163841809E-3</v>
      </c>
      <c r="Z61" s="77">
        <f>+Z60*$H$82</f>
        <v>55</v>
      </c>
      <c r="AA61" s="128">
        <f>+Z61/Z75</f>
        <v>1.5536723163841809E-3</v>
      </c>
      <c r="AC61" s="77">
        <f>+AC60*$H$82</f>
        <v>55</v>
      </c>
      <c r="AD61" s="128">
        <f>+AC61/AC75</f>
        <v>1.6591251885369532E-3</v>
      </c>
      <c r="AF61" s="77">
        <f>+AF60*$H$82</f>
        <v>55</v>
      </c>
      <c r="AG61" s="128">
        <f>+AF61/AF75</f>
        <v>1.5536723163841809E-3</v>
      </c>
      <c r="AI61" s="77">
        <f>+AI60*$H$82</f>
        <v>55</v>
      </c>
      <c r="AJ61" s="128">
        <f>+AI61/AI75</f>
        <v>1.7171401810802372E-3</v>
      </c>
      <c r="AK61" s="9"/>
      <c r="AL61" s="77">
        <f>+AL60*$H$82</f>
        <v>55</v>
      </c>
      <c r="AM61" s="128">
        <f>+AL61/AL75</f>
        <v>1.5536723163841809E-3</v>
      </c>
      <c r="AP61" s="99">
        <f>SUM(+$AL61+$AI61+$AF61+$AC61+$Z61+$W61+$T61+$Q61+$N61+$K61+$H61+$E61)</f>
        <v>660</v>
      </c>
      <c r="AQ61" s="79">
        <f>AP61/AP75</f>
        <v>1.7122399211331916E-3</v>
      </c>
      <c r="AR61" s="5"/>
      <c r="AS61" s="57"/>
      <c r="AT61" s="57"/>
      <c r="AU61" s="57"/>
    </row>
    <row r="62" spans="2:52" ht="17" thickBot="1" x14ac:dyDescent="0.25">
      <c r="B62" s="20">
        <f>B56</f>
        <v>6245</v>
      </c>
      <c r="C62" s="71" t="str">
        <f>' Total des coûts de MO'!C32</f>
        <v>CSST et CNT</v>
      </c>
      <c r="D62" s="20"/>
      <c r="E62" s="77">
        <f>(E60)*$F$78</f>
        <v>5</v>
      </c>
      <c r="F62" s="134">
        <f>E62/E75</f>
        <v>1.8162005085361425E-4</v>
      </c>
      <c r="H62" s="77">
        <f>(H60)*$F$78</f>
        <v>5</v>
      </c>
      <c r="I62" s="134">
        <f>H62/H75</f>
        <v>1.8162005085361425E-4</v>
      </c>
      <c r="K62" s="77">
        <f>(K60)*$F$78</f>
        <v>5</v>
      </c>
      <c r="L62" s="134">
        <f>K62/K75</f>
        <v>1.7445917655268666E-4</v>
      </c>
      <c r="N62" s="77">
        <f>(N60)*$F$78</f>
        <v>5</v>
      </c>
      <c r="O62" s="134">
        <f>N62/N75</f>
        <v>1.7445917655268666E-4</v>
      </c>
      <c r="Q62" s="77">
        <f>(Q60)*$F$78</f>
        <v>5</v>
      </c>
      <c r="R62" s="134">
        <f>Q62/Q75</f>
        <v>1.5082956259426848E-4</v>
      </c>
      <c r="T62" s="77">
        <f>(T60)*$F$78</f>
        <v>5</v>
      </c>
      <c r="U62" s="134">
        <f>T62/T75</f>
        <v>1.5082956259426848E-4</v>
      </c>
      <c r="W62" s="77">
        <f>(W60)*$F$78</f>
        <v>5</v>
      </c>
      <c r="X62" s="134">
        <f>W62/W75</f>
        <v>1.4124293785310735E-4</v>
      </c>
      <c r="Z62" s="77">
        <f>(Z60)*$F$78</f>
        <v>5</v>
      </c>
      <c r="AA62" s="134">
        <f>Z62/Z75</f>
        <v>1.4124293785310735E-4</v>
      </c>
      <c r="AC62" s="77">
        <f>(AC60)*$F$78</f>
        <v>5</v>
      </c>
      <c r="AD62" s="134">
        <f>AC62/AC75</f>
        <v>1.5082956259426848E-4</v>
      </c>
      <c r="AF62" s="77">
        <f>(AF60)*$F$78</f>
        <v>5</v>
      </c>
      <c r="AG62" s="134">
        <f>AF62/AF75</f>
        <v>1.4124293785310735E-4</v>
      </c>
      <c r="AI62" s="77">
        <f>(AI60)*$F$78</f>
        <v>5</v>
      </c>
      <c r="AJ62" s="134">
        <f>AI62/AI75</f>
        <v>1.5610365282547612E-4</v>
      </c>
      <c r="AK62" s="9"/>
      <c r="AL62" s="77">
        <f>(AL60)*$F$78</f>
        <v>5</v>
      </c>
      <c r="AM62" s="134">
        <f>AL62/AL75</f>
        <v>1.4124293785310735E-4</v>
      </c>
      <c r="AP62" s="135">
        <f>SUM(+$AL62+$AI62+$AF62+$AC62+$Z62+$W62+$T62+$Q62+$N62+$K62+$H62+$E62)</f>
        <v>60</v>
      </c>
      <c r="AQ62" s="79">
        <f>AP62/AP75</f>
        <v>1.5565817464847196E-4</v>
      </c>
      <c r="AR62" s="5"/>
      <c r="AS62" s="57"/>
      <c r="AT62" s="57"/>
      <c r="AU62" s="57"/>
    </row>
    <row r="63" spans="2:52" ht="15" thickTop="1" thickBot="1" x14ac:dyDescent="0.2">
      <c r="B63" s="80"/>
      <c r="C63" s="81" t="s">
        <v>15</v>
      </c>
      <c r="D63" s="82"/>
      <c r="E63" s="100">
        <f>SUM(E60:E62)</f>
        <v>560</v>
      </c>
      <c r="F63" s="101">
        <f>SUM(F60:F62)</f>
        <v>2.0341445695604796E-2</v>
      </c>
      <c r="G63" s="85"/>
      <c r="H63" s="100">
        <f>SUM(H60:H62)</f>
        <v>560</v>
      </c>
      <c r="I63" s="101">
        <f>SUM(I60:I62)</f>
        <v>2.0341445695604796E-2</v>
      </c>
      <c r="J63" s="85"/>
      <c r="K63" s="100">
        <f>SUM(K60:K62)</f>
        <v>560</v>
      </c>
      <c r="L63" s="101">
        <f>SUM(L60:L62)</f>
        <v>1.9539427773900907E-2</v>
      </c>
      <c r="M63" s="85"/>
      <c r="N63" s="100">
        <f>SUM(N60:N62)</f>
        <v>560</v>
      </c>
      <c r="O63" s="101">
        <f>SUM(O60:O62)</f>
        <v>1.9539427773900907E-2</v>
      </c>
      <c r="P63" s="85"/>
      <c r="Q63" s="100">
        <f>SUM(Q60:Q62)</f>
        <v>560</v>
      </c>
      <c r="R63" s="101">
        <f>SUM(R60:R62)</f>
        <v>1.6892911010558068E-2</v>
      </c>
      <c r="S63" s="85"/>
      <c r="T63" s="100">
        <f>SUM(T60:T62)</f>
        <v>560</v>
      </c>
      <c r="U63" s="101">
        <f>SUM(U60:U62)</f>
        <v>1.6892911010558068E-2</v>
      </c>
      <c r="V63" s="85"/>
      <c r="W63" s="100">
        <f>SUM(W60:W62)</f>
        <v>560</v>
      </c>
      <c r="X63" s="101">
        <f>SUM(X60:X62)</f>
        <v>1.5819209039548022E-2</v>
      </c>
      <c r="Y63" s="85"/>
      <c r="Z63" s="100">
        <f>SUM(Z60:Z62)</f>
        <v>560</v>
      </c>
      <c r="AA63" s="101">
        <f>SUM(AA60:AA62)</f>
        <v>1.5819209039548022E-2</v>
      </c>
      <c r="AB63" s="85"/>
      <c r="AC63" s="100">
        <f>SUM(AC60:AC62)</f>
        <v>560</v>
      </c>
      <c r="AD63" s="101">
        <f>SUM(AD60:AD62)</f>
        <v>1.6892911010558068E-2</v>
      </c>
      <c r="AE63" s="85"/>
      <c r="AF63" s="100">
        <f>SUM(AF60:AF62)</f>
        <v>560</v>
      </c>
      <c r="AG63" s="101">
        <f>SUM(AG60:AG62)</f>
        <v>1.5819209039548022E-2</v>
      </c>
      <c r="AH63" s="85"/>
      <c r="AI63" s="100">
        <f>SUM(AI60:AI62)</f>
        <v>560</v>
      </c>
      <c r="AJ63" s="101">
        <f>SUM(AJ60:AJ62)</f>
        <v>1.7483609116453323E-2</v>
      </c>
      <c r="AK63" s="86"/>
      <c r="AL63" s="100">
        <f>SUM(AL60:AL62)</f>
        <v>560</v>
      </c>
      <c r="AM63" s="101">
        <f>SUM(AM60:AM62)</f>
        <v>1.5819209039548022E-2</v>
      </c>
      <c r="AN63" s="85"/>
      <c r="AO63" s="85"/>
      <c r="AP63" s="114">
        <f>+SUM(AP60:AP62)</f>
        <v>6720</v>
      </c>
      <c r="AQ63" s="136">
        <v>6.3725191534601744E-3</v>
      </c>
      <c r="AR63" s="5"/>
      <c r="AS63" s="57"/>
      <c r="AT63" s="57"/>
      <c r="AU63" s="57"/>
    </row>
    <row r="64" spans="2:52" ht="18" thickTop="1" thickBot="1" x14ac:dyDescent="0.25">
      <c r="E64" s="124"/>
      <c r="F64" s="133"/>
      <c r="H64" s="124"/>
      <c r="I64" s="133"/>
      <c r="K64" s="124"/>
      <c r="L64" s="133"/>
      <c r="N64" s="124"/>
      <c r="O64" s="133"/>
      <c r="Q64" s="124"/>
      <c r="R64" s="133"/>
      <c r="T64" s="124"/>
      <c r="U64" s="133"/>
      <c r="W64" s="124"/>
      <c r="X64" s="133"/>
      <c r="Z64" s="124"/>
      <c r="AA64" s="133"/>
      <c r="AC64" s="124"/>
      <c r="AD64" s="133"/>
      <c r="AF64" s="124"/>
      <c r="AG64" s="133"/>
      <c r="AI64" s="124"/>
      <c r="AJ64" s="133"/>
      <c r="AL64" s="124"/>
      <c r="AM64" s="133"/>
      <c r="AP64" s="91"/>
      <c r="AQ64" s="142"/>
    </row>
    <row r="65" spans="2:53" ht="15" thickTop="1" thickBot="1" x14ac:dyDescent="0.2">
      <c r="B65" s="104"/>
      <c r="C65" s="65" t="str">
        <f>' Total des coûts de MO'!C22</f>
        <v>Salaire "Autres"</v>
      </c>
      <c r="D65" s="143"/>
      <c r="E65" s="94"/>
      <c r="F65" s="95"/>
      <c r="H65" s="94"/>
      <c r="I65" s="95"/>
      <c r="K65" s="94"/>
      <c r="L65" s="95"/>
      <c r="N65" s="94"/>
      <c r="O65" s="95"/>
      <c r="Q65" s="94"/>
      <c r="R65" s="95"/>
      <c r="T65" s="94"/>
      <c r="U65" s="95"/>
      <c r="W65" s="94"/>
      <c r="X65" s="95"/>
      <c r="Z65" s="94"/>
      <c r="AA65" s="95"/>
      <c r="AC65" s="94"/>
      <c r="AD65" s="95"/>
      <c r="AF65" s="94"/>
      <c r="AG65" s="95"/>
      <c r="AI65" s="94"/>
      <c r="AJ65" s="95"/>
      <c r="AK65" s="9"/>
      <c r="AL65" s="94"/>
      <c r="AM65" s="95"/>
      <c r="AP65" s="96"/>
      <c r="AQ65" s="127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spans="2:53" ht="14" thickTop="1" x14ac:dyDescent="0.15">
      <c r="B66" s="20">
        <v>6190</v>
      </c>
      <c r="C66" s="71" t="str">
        <f>' Total des coûts de MO'!C22</f>
        <v>Salaire "Autres"</v>
      </c>
      <c r="D66" s="20"/>
      <c r="E66" s="97">
        <v>0</v>
      </c>
      <c r="F66" s="98">
        <f>E66/E75</f>
        <v>0</v>
      </c>
      <c r="H66" s="97">
        <v>0</v>
      </c>
      <c r="I66" s="98">
        <f>H66/H75</f>
        <v>0</v>
      </c>
      <c r="K66" s="97">
        <v>0</v>
      </c>
      <c r="L66" s="98">
        <f>K66/K75</f>
        <v>0</v>
      </c>
      <c r="N66" s="97">
        <v>0</v>
      </c>
      <c r="O66" s="98">
        <f>N66/N75</f>
        <v>0</v>
      </c>
      <c r="Q66" s="97">
        <v>0</v>
      </c>
      <c r="R66" s="98">
        <f>Q66/Q75</f>
        <v>0</v>
      </c>
      <c r="T66" s="97">
        <v>0</v>
      </c>
      <c r="U66" s="98">
        <f>T66/T75</f>
        <v>0</v>
      </c>
      <c r="W66" s="97">
        <v>0</v>
      </c>
      <c r="X66" s="98">
        <f>W66/W75</f>
        <v>0</v>
      </c>
      <c r="Z66" s="97">
        <v>0</v>
      </c>
      <c r="AA66" s="98">
        <f>Z66/Z75</f>
        <v>0</v>
      </c>
      <c r="AC66" s="97">
        <v>0</v>
      </c>
      <c r="AD66" s="98">
        <f>AC66/AC75</f>
        <v>0</v>
      </c>
      <c r="AF66" s="97">
        <v>0</v>
      </c>
      <c r="AG66" s="98">
        <f>AF66/AF75</f>
        <v>0</v>
      </c>
      <c r="AI66" s="97">
        <v>0</v>
      </c>
      <c r="AJ66" s="98">
        <f>AI66/AI75</f>
        <v>0</v>
      </c>
      <c r="AK66" s="9"/>
      <c r="AL66" s="97">
        <v>0</v>
      </c>
      <c r="AM66" s="98">
        <f>AL66/AL75</f>
        <v>0</v>
      </c>
      <c r="AP66" s="99">
        <f>SUM(+$AL66+$AI66+$AF66+$AC66+$Z66+$W66+$T66+$Q66+$N66+$K66+$H66+$E66)</f>
        <v>0</v>
      </c>
      <c r="AQ66" s="79">
        <f>AP66/AP75</f>
        <v>0</v>
      </c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spans="2:53" ht="16" x14ac:dyDescent="0.2">
      <c r="B67" s="20">
        <f>B61</f>
        <v>6205</v>
      </c>
      <c r="C67" s="71" t="str">
        <f>' Total des coûts de MO'!C28</f>
        <v>Bénéfices gouvernementaux</v>
      </c>
      <c r="D67" s="20"/>
      <c r="E67" s="77">
        <f>+E66*$H$82</f>
        <v>0</v>
      </c>
      <c r="F67" s="128">
        <f>+E67/E75</f>
        <v>0</v>
      </c>
      <c r="H67" s="77">
        <f>+H66*$H$82</f>
        <v>0</v>
      </c>
      <c r="I67" s="128">
        <f>+H67/H75</f>
        <v>0</v>
      </c>
      <c r="K67" s="77">
        <f>+K66*$H$82</f>
        <v>0</v>
      </c>
      <c r="L67" s="128">
        <f>+K67/K75</f>
        <v>0</v>
      </c>
      <c r="N67" s="77">
        <f>+N66*$H$82</f>
        <v>0</v>
      </c>
      <c r="O67" s="128">
        <f>+N67/N75</f>
        <v>0</v>
      </c>
      <c r="Q67" s="77">
        <f>+Q66*$H$82</f>
        <v>0</v>
      </c>
      <c r="R67" s="128">
        <f>+Q67/Q75</f>
        <v>0</v>
      </c>
      <c r="T67" s="77">
        <f>+T66*$H$82</f>
        <v>0</v>
      </c>
      <c r="U67" s="128">
        <f>+T67/T75</f>
        <v>0</v>
      </c>
      <c r="W67" s="77">
        <f>+W66*$H$82</f>
        <v>0</v>
      </c>
      <c r="X67" s="128">
        <f>+W67/W75</f>
        <v>0</v>
      </c>
      <c r="Z67" s="77">
        <f>+Z66*$H$82</f>
        <v>0</v>
      </c>
      <c r="AA67" s="128">
        <f>+Z67/Z75</f>
        <v>0</v>
      </c>
      <c r="AC67" s="77">
        <f>+AC66*$H$82</f>
        <v>0</v>
      </c>
      <c r="AD67" s="128">
        <f>+AC67/AC75</f>
        <v>0</v>
      </c>
      <c r="AF67" s="77">
        <f>+AF66*$H$82</f>
        <v>0</v>
      </c>
      <c r="AG67" s="128">
        <f>+AF67/AF75</f>
        <v>0</v>
      </c>
      <c r="AI67" s="77">
        <f>+AI66*$H$82</f>
        <v>0</v>
      </c>
      <c r="AJ67" s="128">
        <f>+AI67/AI75</f>
        <v>0</v>
      </c>
      <c r="AK67" s="9"/>
      <c r="AL67" s="77">
        <f>+AL66*$H$82</f>
        <v>0</v>
      </c>
      <c r="AM67" s="128">
        <f>+AL67/AL75</f>
        <v>0</v>
      </c>
      <c r="AP67" s="99">
        <f>SUM(+$AL67+$AI67+$AF67+$AC67+$Z67+$W67+$T67+$Q67+$N67+$K67+$H67+$E67)</f>
        <v>0</v>
      </c>
      <c r="AQ67" s="79">
        <f>AP67/AP75</f>
        <v>0</v>
      </c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spans="2:53" ht="17" thickBot="1" x14ac:dyDescent="0.25">
      <c r="B68" s="20">
        <f>B62</f>
        <v>6245</v>
      </c>
      <c r="C68" s="71" t="str">
        <f>' Total des coûts de MO'!C32</f>
        <v>CSST et CNT</v>
      </c>
      <c r="D68" s="20"/>
      <c r="E68" s="77">
        <f>(E66)*$F$78</f>
        <v>0</v>
      </c>
      <c r="F68" s="134">
        <f>+E68/E75</f>
        <v>0</v>
      </c>
      <c r="H68" s="77">
        <f>(H66)*$F$78</f>
        <v>0</v>
      </c>
      <c r="I68" s="134">
        <f>+H68/H75</f>
        <v>0</v>
      </c>
      <c r="K68" s="77">
        <f>(K66)*$F$78</f>
        <v>0</v>
      </c>
      <c r="L68" s="134">
        <f>+K68/K75</f>
        <v>0</v>
      </c>
      <c r="N68" s="77">
        <f>(N66)*$F$78</f>
        <v>0</v>
      </c>
      <c r="O68" s="134">
        <f>+N68/N75</f>
        <v>0</v>
      </c>
      <c r="Q68" s="77">
        <f>(Q66)*$F$78</f>
        <v>0</v>
      </c>
      <c r="R68" s="134">
        <f>+Q68/Q75</f>
        <v>0</v>
      </c>
      <c r="T68" s="77">
        <f>(T66)*$F$78</f>
        <v>0</v>
      </c>
      <c r="U68" s="134">
        <f>+T68/T75</f>
        <v>0</v>
      </c>
      <c r="W68" s="77">
        <f>(W66)*$F$78</f>
        <v>0</v>
      </c>
      <c r="X68" s="134">
        <f>+W68/W75</f>
        <v>0</v>
      </c>
      <c r="Z68" s="77">
        <f>(Z66)*$F$78</f>
        <v>0</v>
      </c>
      <c r="AA68" s="134">
        <f>+Z68/Z75</f>
        <v>0</v>
      </c>
      <c r="AC68" s="77">
        <f>(AC66)*$F$78</f>
        <v>0</v>
      </c>
      <c r="AD68" s="134">
        <f>+AC68/AC75</f>
        <v>0</v>
      </c>
      <c r="AF68" s="77">
        <f>(AF66)*$F$78</f>
        <v>0</v>
      </c>
      <c r="AG68" s="134">
        <f>+AF68/AF75</f>
        <v>0</v>
      </c>
      <c r="AI68" s="77">
        <f>(AI66)*$F$78</f>
        <v>0</v>
      </c>
      <c r="AJ68" s="134">
        <f>+AI68/AI75</f>
        <v>0</v>
      </c>
      <c r="AK68" s="9"/>
      <c r="AL68" s="77">
        <f>(AL66)*$F$78</f>
        <v>0</v>
      </c>
      <c r="AM68" s="134">
        <f>+AL68/AL75</f>
        <v>0</v>
      </c>
      <c r="AP68" s="135">
        <f>SUM(+$AL68+$AI68+$AF68+$AC68+$Z68+$W68+$T68+$Q68+$N68+$K68+$H68+$E68)</f>
        <v>0</v>
      </c>
      <c r="AQ68" s="79">
        <f>+AP68/AP75</f>
        <v>0</v>
      </c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spans="2:53" ht="14" thickBot="1" x14ac:dyDescent="0.2">
      <c r="B69" s="131"/>
      <c r="C69" s="132" t="s">
        <v>16</v>
      </c>
      <c r="D69" s="82"/>
      <c r="E69" s="100">
        <f>SUM(E66:E68)</f>
        <v>0</v>
      </c>
      <c r="F69" s="101">
        <f>SUM(F66:F68)</f>
        <v>0</v>
      </c>
      <c r="G69" s="85"/>
      <c r="H69" s="100">
        <f>SUM(H66:H68)</f>
        <v>0</v>
      </c>
      <c r="I69" s="101">
        <f>SUM(I66:I68)</f>
        <v>0</v>
      </c>
      <c r="J69" s="85"/>
      <c r="K69" s="100">
        <f>SUM(K66:K68)</f>
        <v>0</v>
      </c>
      <c r="L69" s="101">
        <f>SUM(L66:L68)</f>
        <v>0</v>
      </c>
      <c r="M69" s="85"/>
      <c r="N69" s="100">
        <f>SUM(N66:N68)</f>
        <v>0</v>
      </c>
      <c r="O69" s="101">
        <f>SUM(O66:O68)</f>
        <v>0</v>
      </c>
      <c r="P69" s="85"/>
      <c r="Q69" s="100">
        <f>SUM(Q66:Q68)</f>
        <v>0</v>
      </c>
      <c r="R69" s="101">
        <f>SUM(R66:R68)</f>
        <v>0</v>
      </c>
      <c r="S69" s="85"/>
      <c r="T69" s="100">
        <f>SUM(T66:T68)</f>
        <v>0</v>
      </c>
      <c r="U69" s="101">
        <f>SUM(U66:U68)</f>
        <v>0</v>
      </c>
      <c r="V69" s="85"/>
      <c r="W69" s="100">
        <f>SUM(W66:W68)</f>
        <v>0</v>
      </c>
      <c r="X69" s="101">
        <f>SUM(X66:X68)</f>
        <v>0</v>
      </c>
      <c r="Y69" s="85"/>
      <c r="Z69" s="100">
        <f>SUM(Z66:Z68)</f>
        <v>0</v>
      </c>
      <c r="AA69" s="101">
        <f>SUM(AA66:AA68)</f>
        <v>0</v>
      </c>
      <c r="AB69" s="85"/>
      <c r="AC69" s="100">
        <f>SUM(AC66:AC68)</f>
        <v>0</v>
      </c>
      <c r="AD69" s="101">
        <f>SUM(AD66:AD68)</f>
        <v>0</v>
      </c>
      <c r="AE69" s="85"/>
      <c r="AF69" s="100">
        <f>SUM(AF66:AF68)</f>
        <v>0</v>
      </c>
      <c r="AG69" s="101">
        <f>SUM(AG66:AG68)</f>
        <v>0</v>
      </c>
      <c r="AH69" s="85"/>
      <c r="AI69" s="100">
        <f>SUM(AI66:AI68)</f>
        <v>0</v>
      </c>
      <c r="AJ69" s="101">
        <f>SUM(AJ66:AJ68)</f>
        <v>0</v>
      </c>
      <c r="AK69" s="86"/>
      <c r="AL69" s="100">
        <f>SUM(AL66:AL68)</f>
        <v>0</v>
      </c>
      <c r="AM69" s="101">
        <f>SUM(AM66:AM68)</f>
        <v>0</v>
      </c>
      <c r="AN69" s="85"/>
      <c r="AO69" s="85"/>
      <c r="AP69" s="114">
        <f>SUM(+$AL69+$AI69+$AF69+$AC69+$Z69+$W69+$T69+$Q69+$N69+$K69+$H69+$E69)</f>
        <v>0</v>
      </c>
      <c r="AQ69" s="136">
        <f>+SUM(AQ66:AQ68)</f>
        <v>0</v>
      </c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spans="2:53" ht="14" thickBot="1" x14ac:dyDescent="0.2">
      <c r="B70" s="137"/>
      <c r="C70" s="137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39"/>
      <c r="S70" s="137"/>
      <c r="T70" s="138"/>
      <c r="U70" s="139"/>
      <c r="V70" s="137"/>
      <c r="W70" s="138"/>
      <c r="X70" s="139"/>
      <c r="Y70" s="137"/>
      <c r="Z70" s="138"/>
      <c r="AA70" s="139"/>
      <c r="AB70" s="137"/>
      <c r="AC70" s="138"/>
      <c r="AD70" s="139"/>
      <c r="AE70" s="137"/>
      <c r="AF70" s="138"/>
      <c r="AG70" s="139"/>
      <c r="AH70" s="137"/>
      <c r="AI70" s="138"/>
      <c r="AJ70" s="139"/>
      <c r="AK70" s="137"/>
      <c r="AL70" s="138"/>
      <c r="AM70" s="139"/>
      <c r="AN70" s="137"/>
      <c r="AO70" s="137"/>
      <c r="AP70" s="140"/>
      <c r="AQ70" s="144"/>
      <c r="AR70" s="6"/>
      <c r="AS70" s="6"/>
      <c r="AT70" s="6"/>
      <c r="AU70" s="6"/>
      <c r="AV70" s="6"/>
      <c r="AW70" s="6"/>
      <c r="AX70" s="6"/>
    </row>
    <row r="71" spans="2:53" ht="15" thickTop="1" thickBot="1" x14ac:dyDescent="0.2">
      <c r="B71" s="64"/>
      <c r="C71" s="65" t="s">
        <v>17</v>
      </c>
      <c r="D71" s="20"/>
      <c r="E71" s="94"/>
      <c r="F71" s="95"/>
      <c r="H71" s="94"/>
      <c r="I71" s="95"/>
      <c r="K71" s="94"/>
      <c r="L71" s="95"/>
      <c r="N71" s="94"/>
      <c r="O71" s="95"/>
      <c r="Q71" s="94"/>
      <c r="R71" s="95"/>
      <c r="T71" s="94"/>
      <c r="U71" s="95"/>
      <c r="W71" s="94"/>
      <c r="X71" s="95"/>
      <c r="Z71" s="94"/>
      <c r="AA71" s="95"/>
      <c r="AC71" s="94"/>
      <c r="AD71" s="95"/>
      <c r="AF71" s="94"/>
      <c r="AG71" s="95"/>
      <c r="AI71" s="94"/>
      <c r="AJ71" s="95"/>
      <c r="AK71" s="9"/>
      <c r="AL71" s="94"/>
      <c r="AM71" s="95"/>
      <c r="AP71" s="96"/>
      <c r="AQ71" s="95"/>
    </row>
    <row r="72" spans="2:53" ht="17" thickTop="1" x14ac:dyDescent="0.2">
      <c r="B72" s="145">
        <v>6100</v>
      </c>
      <c r="C72" s="146" t="s">
        <v>21</v>
      </c>
      <c r="D72" s="20"/>
      <c r="E72" s="147">
        <f>+E12+E18+E24+E30+E36+E42+E48+E54+E60+E66</f>
        <v>24500</v>
      </c>
      <c r="F72" s="148">
        <f>E72/E75</f>
        <v>0.88993824918270981</v>
      </c>
      <c r="H72" s="147">
        <f>+H12+H18+H24+H30+H36+H42+H48+H54+H60+H66</f>
        <v>24500</v>
      </c>
      <c r="I72" s="148">
        <f>H72/H75</f>
        <v>0.88993824918270981</v>
      </c>
      <c r="K72" s="147">
        <f>+K12+K18+K24+K30+K36+K42+K48+K54+K60+K66</f>
        <v>25500</v>
      </c>
      <c r="L72" s="148">
        <f>K72/K75</f>
        <v>0.88974180041870199</v>
      </c>
      <c r="N72" s="147">
        <f>+N12+N18+N24+N30+N36+N42+N48+N54+N60+N66</f>
        <v>25500</v>
      </c>
      <c r="O72" s="148">
        <f>N72/N75</f>
        <v>0.88974180041870199</v>
      </c>
      <c r="Q72" s="147">
        <f>+Q12+Q18+Q24+Q30+Q36+Q42+Q48+Q54+Q60+Q66</f>
        <v>29500</v>
      </c>
      <c r="R72" s="148">
        <f>Q72/Q75</f>
        <v>0.88989441930618396</v>
      </c>
      <c r="T72" s="147">
        <f>+T12+T18+T24+T30+T36+T42+T48+T54+T60+T66</f>
        <v>29500</v>
      </c>
      <c r="U72" s="148">
        <f>T72/T75</f>
        <v>0.88989441930618396</v>
      </c>
      <c r="W72" s="147">
        <f>+W12+W18+W24+W30+W36+W42+W48+W54+W60+W66</f>
        <v>31500</v>
      </c>
      <c r="X72" s="148">
        <f>W72/W75</f>
        <v>0.88983050847457623</v>
      </c>
      <c r="Z72" s="147">
        <f>+Z12+Z18+Z24+Z30+Z36+Z42+Z48+Z54+Z60+Z66</f>
        <v>31500</v>
      </c>
      <c r="AA72" s="148">
        <f>Z72/Z75</f>
        <v>0.88983050847457623</v>
      </c>
      <c r="AC72" s="147">
        <f>+AC12+AC18+AC24+AC30+AC36+AC42+AC48+AC54+AC60+AC66</f>
        <v>29500</v>
      </c>
      <c r="AD72" s="148">
        <f>AC72/AC75</f>
        <v>0.88989441930618396</v>
      </c>
      <c r="AF72" s="147">
        <f>+AF12+AF18+AF24+AF30+AF36+AF42+AF48+AF54+AF60+AF66</f>
        <v>31500</v>
      </c>
      <c r="AG72" s="148">
        <f>AF72/AF75</f>
        <v>0.88983050847457623</v>
      </c>
      <c r="AI72" s="147">
        <f>+AI12+AI18+AI24+AI30+AI36+AI42+AI48+AI54+AI60+AI66</f>
        <v>28500</v>
      </c>
      <c r="AJ72" s="148">
        <f>AI72/AI75</f>
        <v>0.8897908211052139</v>
      </c>
      <c r="AK72" s="9"/>
      <c r="AL72" s="147">
        <f>+AL12+AL18+AL24+AL30+AL36+AL42+AL48+AL54+AL60+AL66</f>
        <v>31500</v>
      </c>
      <c r="AM72" s="148">
        <f>AL72/AL75</f>
        <v>0.88983050847457623</v>
      </c>
      <c r="AP72" s="99">
        <f>SUM(+$AL72+$AI72+$AF72+$AC72+$Z72+$W72+$T72+$Q72+$N72+$K72+$H72+$E72)</f>
        <v>343000</v>
      </c>
      <c r="AQ72" s="148">
        <f>AP72/AP75</f>
        <v>0.88984589840709805</v>
      </c>
    </row>
    <row r="73" spans="2:53" ht="16" x14ac:dyDescent="0.2">
      <c r="B73" s="145">
        <f>B67</f>
        <v>6205</v>
      </c>
      <c r="C73" s="146" t="str">
        <f>' Total des coûts de MO'!C28</f>
        <v>Bénéfices gouvernementaux</v>
      </c>
      <c r="D73" s="20"/>
      <c r="E73" s="147">
        <f>+E13+E19+E25+E31+E37+E43+E49+E55+E61+E67</f>
        <v>2785</v>
      </c>
      <c r="F73" s="149">
        <f>E73/E75</f>
        <v>0.10116236832546313</v>
      </c>
      <c r="H73" s="147">
        <f>+H13+H19+H25+H31+H37+H43+H49+H55+H61+H67</f>
        <v>2785</v>
      </c>
      <c r="I73" s="149">
        <f>H73/H75</f>
        <v>0.10116236832546313</v>
      </c>
      <c r="K73" s="147">
        <f>+K13+K19+K25+K31+K37+K43+K49+K55+K61+K67</f>
        <v>2905</v>
      </c>
      <c r="L73" s="149">
        <f>K73/K75</f>
        <v>0.10136078157711095</v>
      </c>
      <c r="N73" s="147">
        <f>+N13+N19+N25+N31+N37+N43+N49+N55+N61+N67</f>
        <v>2905</v>
      </c>
      <c r="O73" s="149">
        <f>N73/N75</f>
        <v>0.10136078157711095</v>
      </c>
      <c r="Q73" s="147">
        <f>+Q13+Q19+Q25+Q31+Q37+Q43+Q49+Q55+Q61+Q67</f>
        <v>3355</v>
      </c>
      <c r="R73" s="149">
        <f>Q73/Q75</f>
        <v>0.10120663650075415</v>
      </c>
      <c r="T73" s="147">
        <f>+T13+T19+T25+T31+T37+T43+T49+T55+T61+T67</f>
        <v>3355</v>
      </c>
      <c r="U73" s="149">
        <f>T73/T75</f>
        <v>0.10120663650075415</v>
      </c>
      <c r="W73" s="147">
        <f>+W13+W19+W25+W31+W37+W43+W49+W55+W61+W67</f>
        <v>3585</v>
      </c>
      <c r="X73" s="149">
        <f>W73/W75</f>
        <v>0.10127118644067797</v>
      </c>
      <c r="Z73" s="147">
        <f>+Z13+Z19+Z25+Z31+Z37+Z43+Z49+Z55+Z61+Z67</f>
        <v>3585</v>
      </c>
      <c r="AA73" s="149">
        <f>Z73/Z75</f>
        <v>0.10127118644067797</v>
      </c>
      <c r="AC73" s="147">
        <f>+AC13+AC19+AC25+AC31+AC37+AC43+AC49+AC55+AC61+AC67</f>
        <v>3355</v>
      </c>
      <c r="AD73" s="149">
        <f>AC73/AC75</f>
        <v>0.10120663650075415</v>
      </c>
      <c r="AF73" s="147">
        <f>+AF13+AF19+AF25+AF31+AF37+AF43+AF49+AF55+AF61+AF67</f>
        <v>3585</v>
      </c>
      <c r="AG73" s="149">
        <f>AF73/AF75</f>
        <v>0.10127118644067797</v>
      </c>
      <c r="AI73" s="147">
        <f>+AI13+AI19+AI25+AI31+AI37+AI43+AI49+AI55+AI61+AI67</f>
        <v>3245</v>
      </c>
      <c r="AJ73" s="149">
        <f>AI73/AI75</f>
        <v>0.10131127068373399</v>
      </c>
      <c r="AK73" s="9"/>
      <c r="AL73" s="147">
        <f>+AL13+AL19+AL25+AL31+AL37+AL43+AL49+AL55+AL61+AL67</f>
        <v>3585</v>
      </c>
      <c r="AM73" s="149">
        <f>AL73/AL75</f>
        <v>0.10127118644067797</v>
      </c>
      <c r="AP73" s="99">
        <f>SUM(+$AL73+$AI73+$AF73+$AC73+$Z73+$W73+$T73+$Q73+$N73+$K73+$H73+$E73)</f>
        <v>39030</v>
      </c>
      <c r="AQ73" s="148">
        <f>+AP73/AP75</f>
        <v>0.10125564260883101</v>
      </c>
    </row>
    <row r="74" spans="2:53" ht="17" thickBot="1" x14ac:dyDescent="0.25">
      <c r="B74" s="145">
        <f>B68</f>
        <v>6245</v>
      </c>
      <c r="C74" s="146" t="str">
        <f>' Total des coûts de MO'!C32</f>
        <v>CSST et CNT</v>
      </c>
      <c r="D74" s="20"/>
      <c r="E74" s="147">
        <f>+E14+E20+E26+E32+E38+E44+E50+E56+E62+E68</f>
        <v>245</v>
      </c>
      <c r="F74" s="149">
        <f>E74/E75</f>
        <v>8.8993824918270972E-3</v>
      </c>
      <c r="H74" s="147">
        <f>+H14+H20+H26+H32+H38+H44+H50+H56+H62+H68</f>
        <v>245</v>
      </c>
      <c r="I74" s="149">
        <f>H74/H75</f>
        <v>8.8993824918270972E-3</v>
      </c>
      <c r="K74" s="147">
        <f>+K14+K20+K26+K32+K38+K44+K50+K56+K62+K68</f>
        <v>255</v>
      </c>
      <c r="L74" s="149">
        <f>K74/K75</f>
        <v>8.8974180041870195E-3</v>
      </c>
      <c r="N74" s="147">
        <f>+N14+N20+N26+N32+N38+N44+N50+N56+N62+N68</f>
        <v>255</v>
      </c>
      <c r="O74" s="149">
        <f>N74/N75</f>
        <v>8.8974180041870195E-3</v>
      </c>
      <c r="Q74" s="147">
        <f>+Q14+Q20+Q26+Q32+Q38+Q44+Q50+Q56+Q62+Q68</f>
        <v>295</v>
      </c>
      <c r="R74" s="149">
        <f>Q74/Q75</f>
        <v>8.8989441930618397E-3</v>
      </c>
      <c r="T74" s="147">
        <f>+T14+T20+T26+T32+T38+T44+T50+T56+T62+T68</f>
        <v>295</v>
      </c>
      <c r="U74" s="149">
        <f>T74/T75</f>
        <v>8.8989441930618397E-3</v>
      </c>
      <c r="W74" s="147">
        <f>+W14+W20+W26+W32+W38+W44+W50+W56+W62+W68</f>
        <v>315</v>
      </c>
      <c r="X74" s="149">
        <f>W74/W75</f>
        <v>8.8983050847457629E-3</v>
      </c>
      <c r="Z74" s="147">
        <f>+Z14+Z20+Z26+Z32+Z38+Z44+Z50+Z56+Z62+Z68</f>
        <v>315</v>
      </c>
      <c r="AA74" s="149">
        <f>Z74/Z75</f>
        <v>8.8983050847457629E-3</v>
      </c>
      <c r="AC74" s="147">
        <f>+AC14+AC20+AC26+AC32+AC38+AC44+AC50+AC56+AC62+AC68</f>
        <v>295</v>
      </c>
      <c r="AD74" s="149">
        <f>AC74/AC75</f>
        <v>8.8989441930618397E-3</v>
      </c>
      <c r="AF74" s="147">
        <f>+AF14+AF20+AF26+AF32+AF38+AF44+AF50+AF56+AF62+AF68</f>
        <v>315</v>
      </c>
      <c r="AG74" s="149">
        <f>AF74/AF75</f>
        <v>8.8983050847457629E-3</v>
      </c>
      <c r="AI74" s="147">
        <f>+AI14+AI20+AI26+AI32+AI38+AI44+AI50+AI56+AI62+AI68</f>
        <v>285</v>
      </c>
      <c r="AJ74" s="149">
        <f>AI74/AI75</f>
        <v>8.8979082110521388E-3</v>
      </c>
      <c r="AK74" s="9"/>
      <c r="AL74" s="147">
        <f>+AL14+AL20+AL26+AL32+AL38+AL44+AL50+AL56+AL62+AL68</f>
        <v>315</v>
      </c>
      <c r="AM74" s="149">
        <f>AL74/AL75</f>
        <v>8.8983050847457629E-3</v>
      </c>
      <c r="AP74" s="99">
        <f>SUM(+$AL74+$AI74+$AF74+$AC74+$Z74+$W74+$T74+$Q74+$N74+$K74+$H74+$E74)</f>
        <v>3430</v>
      </c>
      <c r="AQ74" s="148">
        <f>AP74/AP75</f>
        <v>8.8984589840709807E-3</v>
      </c>
    </row>
    <row r="75" spans="2:53" ht="15" thickTop="1" thickBot="1" x14ac:dyDescent="0.2">
      <c r="B75" s="150"/>
      <c r="C75" s="151" t="s">
        <v>17</v>
      </c>
      <c r="D75" s="152"/>
      <c r="E75" s="153">
        <f>SUM(E72:E74)</f>
        <v>27530</v>
      </c>
      <c r="F75" s="154">
        <f>+SUM(F72:F74)</f>
        <v>1</v>
      </c>
      <c r="G75" s="57"/>
      <c r="H75" s="153">
        <f>SUM(H72:H74)</f>
        <v>27530</v>
      </c>
      <c r="I75" s="154">
        <f>+SUM(I72:I74)</f>
        <v>1</v>
      </c>
      <c r="J75" s="57"/>
      <c r="K75" s="153">
        <f>SUM(K72:K74)</f>
        <v>28660</v>
      </c>
      <c r="L75" s="154">
        <f>+SUM(L72:L74)</f>
        <v>0.99999999999999989</v>
      </c>
      <c r="M75" s="57"/>
      <c r="N75" s="153">
        <f>SUM(N72:N74)</f>
        <v>28660</v>
      </c>
      <c r="O75" s="154">
        <f>+SUM(O72:O74)</f>
        <v>0.99999999999999989</v>
      </c>
      <c r="P75" s="57"/>
      <c r="Q75" s="153">
        <f>SUM(Q72:Q74)</f>
        <v>33150</v>
      </c>
      <c r="R75" s="154">
        <f>+SUM(R72:R74)</f>
        <v>0.99999999999999989</v>
      </c>
      <c r="S75" s="57"/>
      <c r="T75" s="153">
        <f>SUM(T72:T74)</f>
        <v>33150</v>
      </c>
      <c r="U75" s="154">
        <f>+SUM(U72:U74)</f>
        <v>0.99999999999999989</v>
      </c>
      <c r="V75" s="57"/>
      <c r="W75" s="153">
        <f>SUM(W72:W74)</f>
        <v>35400</v>
      </c>
      <c r="X75" s="154">
        <f>+SUM(X72:X74)</f>
        <v>1</v>
      </c>
      <c r="Y75" s="57"/>
      <c r="Z75" s="153">
        <f>SUM(Z72:Z74)</f>
        <v>35400</v>
      </c>
      <c r="AA75" s="154">
        <f>+SUM(AA72:AA74)</f>
        <v>1</v>
      </c>
      <c r="AB75" s="57"/>
      <c r="AC75" s="153">
        <f>SUM(AC72:AC74)</f>
        <v>33150</v>
      </c>
      <c r="AD75" s="154">
        <f>+SUM(AD72:AD74)</f>
        <v>0.99999999999999989</v>
      </c>
      <c r="AE75" s="57"/>
      <c r="AF75" s="153">
        <f>SUM(AF72:AF74)</f>
        <v>35400</v>
      </c>
      <c r="AG75" s="154">
        <f>+SUM(AG72:AG74)</f>
        <v>1</v>
      </c>
      <c r="AH75" s="57"/>
      <c r="AI75" s="153">
        <f>SUM(AI72:AI74)</f>
        <v>32030</v>
      </c>
      <c r="AJ75" s="154">
        <f>+SUM(AJ72:AJ74)</f>
        <v>1</v>
      </c>
      <c r="AK75" s="152"/>
      <c r="AL75" s="153">
        <f>SUM(AL72:AL74)</f>
        <v>35400</v>
      </c>
      <c r="AM75" s="154">
        <f>+SUM(AM72:AM74)</f>
        <v>1</v>
      </c>
      <c r="AN75" s="57"/>
      <c r="AO75" s="57"/>
      <c r="AP75" s="155">
        <f>+SUM(AP72:AP74)</f>
        <v>385460</v>
      </c>
      <c r="AQ75" s="154">
        <f>+SUM(AQ72:AQ74)</f>
        <v>1</v>
      </c>
      <c r="AR75" s="57"/>
      <c r="AS75" s="57"/>
      <c r="AT75" s="57"/>
      <c r="AU75" s="57"/>
    </row>
    <row r="76" spans="2:53" ht="15" thickTop="1" thickBot="1" x14ac:dyDescent="0.2"/>
    <row r="77" spans="2:53" ht="15" thickTop="1" thickBot="1" x14ac:dyDescent="0.2">
      <c r="C77" s="156"/>
      <c r="D77" s="157"/>
      <c r="E77" s="157"/>
      <c r="F77" s="157"/>
      <c r="G77" s="157"/>
      <c r="H77" s="157"/>
      <c r="I77" s="158"/>
      <c r="K77" s="121" t="s">
        <v>6</v>
      </c>
    </row>
    <row r="78" spans="2:53" ht="15" thickTop="1" thickBot="1" x14ac:dyDescent="0.2">
      <c r="C78" s="275" t="s">
        <v>18</v>
      </c>
      <c r="D78" s="276"/>
      <c r="E78" s="276"/>
      <c r="F78" s="159">
        <v>0.01</v>
      </c>
      <c r="G78" s="160"/>
      <c r="H78" s="160"/>
      <c r="I78" s="146"/>
      <c r="Z78" s="1" t="s">
        <v>6</v>
      </c>
    </row>
    <row r="79" spans="2:53" ht="14" thickTop="1" x14ac:dyDescent="0.15">
      <c r="C79" s="145"/>
      <c r="D79" s="160"/>
      <c r="E79" s="160"/>
      <c r="F79" s="160"/>
      <c r="G79" s="160"/>
      <c r="H79" s="160"/>
      <c r="I79" s="146"/>
    </row>
    <row r="80" spans="2:53" ht="14" thickBot="1" x14ac:dyDescent="0.2">
      <c r="C80" s="145"/>
      <c r="D80" s="160"/>
      <c r="E80" s="160"/>
      <c r="F80" s="160"/>
      <c r="G80" s="160"/>
      <c r="H80" s="160"/>
      <c r="I80" s="146"/>
    </row>
    <row r="81" spans="3:9" ht="14" customHeight="1" thickTop="1" thickBot="1" x14ac:dyDescent="0.2">
      <c r="C81" s="275" t="s">
        <v>19</v>
      </c>
      <c r="D81" s="276"/>
      <c r="E81" s="276"/>
      <c r="F81" s="276"/>
      <c r="G81" s="161"/>
      <c r="H81" s="159">
        <v>0.12</v>
      </c>
      <c r="I81" s="146"/>
    </row>
    <row r="82" spans="3:9" ht="15" thickTop="1" thickBot="1" x14ac:dyDescent="0.2">
      <c r="C82" s="275" t="s">
        <v>20</v>
      </c>
      <c r="D82" s="276"/>
      <c r="E82" s="276"/>
      <c r="F82" s="276"/>
      <c r="G82" s="160"/>
      <c r="H82" s="159">
        <v>0.11</v>
      </c>
      <c r="I82" s="146"/>
    </row>
    <row r="83" spans="3:9" ht="14" thickTop="1" x14ac:dyDescent="0.15">
      <c r="C83" s="145"/>
      <c r="D83" s="160"/>
      <c r="E83" s="160"/>
      <c r="F83" s="160"/>
      <c r="G83" s="160"/>
      <c r="H83" s="160"/>
      <c r="I83" s="146"/>
    </row>
    <row r="84" spans="3:9" ht="14" thickBot="1" x14ac:dyDescent="0.2">
      <c r="C84" s="162"/>
      <c r="D84" s="163"/>
      <c r="E84" s="163"/>
      <c r="F84" s="163"/>
      <c r="G84" s="163"/>
      <c r="H84" s="163"/>
      <c r="I84" s="164"/>
    </row>
    <row r="85" spans="3:9" ht="14" thickTop="1" x14ac:dyDescent="0.15"/>
  </sheetData>
  <mergeCells count="5">
    <mergeCell ref="C78:E78"/>
    <mergeCell ref="C81:F81"/>
    <mergeCell ref="C82:F82"/>
    <mergeCell ref="AS2:AS8"/>
    <mergeCell ref="BC2:BC8"/>
  </mergeCells>
  <pageMargins left="0.75000000000000011" right="0.75000000000000011" top="1" bottom="1" header="0.49" footer="0.49"/>
  <pageSetup paperSize="5" scale="44" fitToHeight="2" orientation="landscape"/>
  <headerFooter>
    <oddFooter>&amp;C&amp;K000000Budget et indicateurs de performance (430-763-Me)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9BE4-A99C-4643-8322-1FCEDE69036B}">
  <sheetPr>
    <tabColor theme="1"/>
    <pageSetUpPr fitToPage="1"/>
  </sheetPr>
  <dimension ref="B1:BQ43"/>
  <sheetViews>
    <sheetView zoomScale="125" zoomScaleNormal="125" zoomScalePageLayoutView="125" workbookViewId="0">
      <pane xSplit="3" ySplit="9" topLeftCell="D10" activePane="bottomRight" state="frozen"/>
      <selection pane="topRight" activeCell="D1" sqref="D1"/>
      <selection pane="bottomLeft" activeCell="A11" sqref="A11"/>
      <selection pane="bottomRight" activeCell="AI3" sqref="AI3"/>
    </sheetView>
  </sheetViews>
  <sheetFormatPr baseColWidth="10" defaultRowHeight="13" x14ac:dyDescent="0.15"/>
  <cols>
    <col min="1" max="1" width="1.83203125" style="1" customWidth="1"/>
    <col min="2" max="2" width="10.83203125" style="1" customWidth="1"/>
    <col min="3" max="3" width="57.6640625" style="1" customWidth="1"/>
    <col min="4" max="4" width="0.83203125" style="1" customWidth="1"/>
    <col min="5" max="5" width="15.6640625" style="1" bestFit="1" customWidth="1"/>
    <col min="6" max="6" width="9.5" style="1" bestFit="1" customWidth="1"/>
    <col min="7" max="7" width="0.83203125" style="1" customWidth="1"/>
    <col min="8" max="8" width="15.6640625" style="1" bestFit="1" customWidth="1"/>
    <col min="9" max="9" width="9.5" style="1" bestFit="1" customWidth="1"/>
    <col min="10" max="10" width="0.83203125" style="1" customWidth="1"/>
    <col min="11" max="11" width="15.6640625" style="1" bestFit="1" customWidth="1"/>
    <col min="12" max="12" width="9.5" style="1" bestFit="1" customWidth="1"/>
    <col min="13" max="13" width="0.83203125" style="1" customWidth="1"/>
    <col min="14" max="14" width="15.6640625" style="1" bestFit="1" customWidth="1"/>
    <col min="15" max="15" width="9.5" style="1" bestFit="1" customWidth="1"/>
    <col min="16" max="16" width="0.83203125" style="1" customWidth="1"/>
    <col min="17" max="17" width="14.6640625" style="1" bestFit="1" customWidth="1"/>
    <col min="18" max="18" width="9.5" style="1" bestFit="1" customWidth="1"/>
    <col min="19" max="19" width="0.83203125" style="1" customWidth="1"/>
    <col min="20" max="20" width="15.6640625" style="1" bestFit="1" customWidth="1"/>
    <col min="21" max="21" width="9.5" style="1" bestFit="1" customWidth="1"/>
    <col min="22" max="22" width="0.83203125" style="1" customWidth="1"/>
    <col min="23" max="23" width="15.6640625" style="1" bestFit="1" customWidth="1"/>
    <col min="24" max="24" width="9.5" style="1" bestFit="1" customWidth="1"/>
    <col min="25" max="25" width="0.83203125" style="1" customWidth="1"/>
    <col min="26" max="26" width="15.6640625" style="1" bestFit="1" customWidth="1"/>
    <col min="27" max="27" width="9.5" style="1" bestFit="1" customWidth="1"/>
    <col min="28" max="28" width="0.83203125" style="1" customWidth="1"/>
    <col min="29" max="29" width="15.6640625" style="1" bestFit="1" customWidth="1"/>
    <col min="30" max="30" width="8.1640625" style="1" bestFit="1" customWidth="1"/>
    <col min="31" max="31" width="0.83203125" style="1" customWidth="1"/>
    <col min="32" max="32" width="15.6640625" style="1" bestFit="1" customWidth="1"/>
    <col min="33" max="33" width="8.1640625" style="1" bestFit="1" customWidth="1"/>
    <col min="34" max="34" width="0.83203125" style="1" customWidth="1"/>
    <col min="35" max="35" width="15.6640625" style="1" bestFit="1" customWidth="1"/>
    <col min="36" max="36" width="8.1640625" style="1" bestFit="1" customWidth="1"/>
    <col min="37" max="37" width="0.83203125" style="1" customWidth="1"/>
    <col min="38" max="38" width="15.6640625" style="1" bestFit="1" customWidth="1"/>
    <col min="39" max="39" width="8.1640625" style="1" bestFit="1" customWidth="1"/>
    <col min="40" max="41" width="0.83203125" style="1" customWidth="1"/>
    <col min="42" max="42" width="15.6640625" style="1" bestFit="1" customWidth="1"/>
    <col min="43" max="43" width="8.1640625" style="1" customWidth="1"/>
    <col min="44" max="44" width="3.1640625" style="1" customWidth="1"/>
    <col min="45" max="45" width="8.5" style="1" bestFit="1" customWidth="1"/>
    <col min="46" max="46" width="18.5" style="1" bestFit="1" customWidth="1"/>
    <col min="47" max="47" width="2.5" style="1" bestFit="1" customWidth="1"/>
    <col min="48" max="48" width="32.83203125" style="1" bestFit="1" customWidth="1"/>
    <col min="49" max="49" width="2.5" style="1" bestFit="1" customWidth="1"/>
    <col min="50" max="50" width="2" style="1" bestFit="1" customWidth="1"/>
    <col min="51" max="51" width="10.83203125" style="1"/>
    <col min="52" max="52" width="2.5" style="1" bestFit="1" customWidth="1"/>
    <col min="53" max="53" width="10.83203125" style="1"/>
    <col min="54" max="54" width="2" style="1" bestFit="1" customWidth="1"/>
    <col min="55" max="55" width="8.5" style="1" bestFit="1" customWidth="1"/>
    <col min="56" max="16384" width="10.83203125" style="1"/>
  </cols>
  <sheetData>
    <row r="1" spans="2:55" ht="14" thickBot="1" x14ac:dyDescent="0.2"/>
    <row r="2" spans="2:55" ht="20" customHeight="1" thickTop="1" x14ac:dyDescent="0.2">
      <c r="B2" s="260" t="s">
        <v>6</v>
      </c>
      <c r="C2" s="261" t="str">
        <f>'Salaire (planification)'!C2</f>
        <v>Votre entreprise inc.</v>
      </c>
      <c r="AS2" s="277" t="s">
        <v>0</v>
      </c>
      <c r="AT2" s="2"/>
      <c r="AU2" s="2"/>
      <c r="AV2" s="2"/>
      <c r="AW2" s="2"/>
      <c r="AX2" s="2"/>
      <c r="AY2" s="2"/>
      <c r="AZ2" s="2"/>
      <c r="BA2" s="2"/>
      <c r="BB2" s="2"/>
      <c r="BC2" s="280" t="s">
        <v>1</v>
      </c>
    </row>
    <row r="3" spans="2:55" ht="20" customHeight="1" x14ac:dyDescent="0.2">
      <c r="B3" s="262" t="s">
        <v>6</v>
      </c>
      <c r="C3" s="263" t="str">
        <f>'Salaire (planification)'!C3</f>
        <v>États des résultats prévisionnels</v>
      </c>
      <c r="AS3" s="278"/>
      <c r="AT3" s="3"/>
      <c r="AU3" s="3"/>
      <c r="AV3" s="3"/>
      <c r="AW3" s="3"/>
      <c r="AX3" s="3"/>
      <c r="AY3" s="3"/>
      <c r="AZ3" s="3"/>
      <c r="BA3" s="3"/>
      <c r="BB3" s="3"/>
      <c r="BC3" s="281"/>
    </row>
    <row r="4" spans="2:55" ht="20" customHeight="1" thickBot="1" x14ac:dyDescent="0.35">
      <c r="B4" s="264" t="s">
        <v>6</v>
      </c>
      <c r="C4" s="265" t="str">
        <f>'Salaire (planification)'!C4</f>
        <v>Pour la période…</v>
      </c>
      <c r="AS4" s="278"/>
      <c r="AT4" s="4" t="str">
        <f>'Salaire (planification)'!AT4</f>
        <v>Coût annuel</v>
      </c>
      <c r="AU4" s="4" t="s">
        <v>2</v>
      </c>
      <c r="AV4" s="4" t="str">
        <f>'Salaire (planification)'!AV4</f>
        <v>Achalandage annuelle</v>
      </c>
      <c r="AW4" s="4" t="s">
        <v>3</v>
      </c>
      <c r="AX4" s="4" t="s">
        <v>4</v>
      </c>
      <c r="AY4" s="4" t="str">
        <f>'Salaire (planification)'!AY4</f>
        <v>Um/A</v>
      </c>
      <c r="AZ4" s="4" t="s">
        <v>3</v>
      </c>
      <c r="BA4" s="4" t="str">
        <f>'Salaire (planification)'!BA4</f>
        <v>CmO</v>
      </c>
      <c r="BB4" s="4" t="s">
        <v>5</v>
      </c>
      <c r="BC4" s="281"/>
    </row>
    <row r="5" spans="2:55" ht="21" thickTop="1" thickBot="1" x14ac:dyDescent="0.3">
      <c r="AS5" s="278"/>
      <c r="AT5" s="7" t="s">
        <v>6</v>
      </c>
      <c r="AU5" s="8"/>
      <c r="AV5" s="7"/>
      <c r="AW5" s="8"/>
      <c r="AX5" s="8"/>
      <c r="AY5" s="8"/>
      <c r="AZ5" s="8"/>
      <c r="BA5" s="8"/>
      <c r="BB5" s="8"/>
      <c r="BC5" s="281"/>
    </row>
    <row r="6" spans="2:55" ht="28" thickTop="1" x14ac:dyDescent="0.35">
      <c r="B6" s="245" t="s">
        <v>6</v>
      </c>
      <c r="C6" s="250" t="s">
        <v>47</v>
      </c>
      <c r="E6" s="165" t="str">
        <f>'Salaire (planification)'!E6</f>
        <v>Coût / place / jour</v>
      </c>
      <c r="F6" s="273">
        <f>'Salaire (planification)'!F6</f>
        <v>12.686635944700461</v>
      </c>
      <c r="G6" s="12"/>
      <c r="H6" s="165" t="str">
        <f>+E6</f>
        <v>Coût / place / jour</v>
      </c>
      <c r="I6" s="273">
        <f>'Salaire (planification)'!I6</f>
        <v>14.045918367346939</v>
      </c>
      <c r="J6" s="12"/>
      <c r="K6" s="165" t="str">
        <f>+H6</f>
        <v>Coût / place / jour</v>
      </c>
      <c r="L6" s="273">
        <f>'Salaire (planification)'!L6</f>
        <v>13.207373271889402</v>
      </c>
      <c r="M6" s="12"/>
      <c r="N6" s="165" t="str">
        <f>+K6</f>
        <v>Coût / place / jour</v>
      </c>
      <c r="O6" s="273">
        <f>'Salaire (planification)'!O6</f>
        <v>13.647619047619049</v>
      </c>
      <c r="P6" s="166"/>
      <c r="Q6" s="167" t="str">
        <f>+N6</f>
        <v>Coût / place / jour</v>
      </c>
      <c r="R6" s="273">
        <f>'Salaire (planification)'!R6</f>
        <v>15.276497695852534</v>
      </c>
      <c r="S6" s="166"/>
      <c r="T6" s="165" t="str">
        <f>+Q6</f>
        <v>Coût / place / jour</v>
      </c>
      <c r="U6" s="273">
        <f>'Salaire (planification)'!U6</f>
        <v>15.785714285714285</v>
      </c>
      <c r="V6" s="12"/>
      <c r="W6" s="165" t="str">
        <f>+T6</f>
        <v>Coût / place / jour</v>
      </c>
      <c r="X6" s="273">
        <f>'Salaire (planification)'!X6</f>
        <v>16.313364055299541</v>
      </c>
      <c r="Y6" s="15"/>
      <c r="Z6" s="165" t="str">
        <f>+W6</f>
        <v>Coût / place / jour</v>
      </c>
      <c r="AA6" s="273">
        <f>'Salaire (planification)'!AA6</f>
        <v>16.313364055299541</v>
      </c>
      <c r="AB6" s="12"/>
      <c r="AC6" s="165" t="str">
        <f>+Z6</f>
        <v>Coût / place / jour</v>
      </c>
      <c r="AD6" s="273">
        <f>'Salaire (planification)'!AD6</f>
        <v>15.785714285714285</v>
      </c>
      <c r="AE6" s="12"/>
      <c r="AF6" s="165" t="str">
        <f>+AC6</f>
        <v>Coût / place / jour</v>
      </c>
      <c r="AG6" s="273">
        <f>'Salaire (planification)'!AG6</f>
        <v>16.313364055299541</v>
      </c>
      <c r="AH6" s="12"/>
      <c r="AI6" s="165" t="str">
        <f>+AF6</f>
        <v>Coût / place / jour</v>
      </c>
      <c r="AJ6" s="273">
        <f>'Salaire (planification)'!AJ6</f>
        <v>15.252380952380951</v>
      </c>
      <c r="AK6" s="168"/>
      <c r="AL6" s="165" t="str">
        <f>+AI6</f>
        <v>Coût / place / jour</v>
      </c>
      <c r="AM6" s="273">
        <f>'Salaire (planification)'!AM6</f>
        <v>16.313364055299541</v>
      </c>
      <c r="AN6" s="12"/>
      <c r="AO6" s="12"/>
      <c r="AP6" s="294" t="str">
        <f>+AL6</f>
        <v>Coût / place / jour</v>
      </c>
      <c r="AQ6" s="295">
        <f>'Salaire (planification)'!AQ6</f>
        <v>15.086497064579255</v>
      </c>
      <c r="AS6" s="278"/>
      <c r="AT6" s="18" t="s">
        <v>79</v>
      </c>
      <c r="AU6" s="19"/>
      <c r="AV6" s="18" t="s">
        <v>80</v>
      </c>
      <c r="AW6" s="19"/>
      <c r="AX6" s="19"/>
      <c r="AY6" s="18" t="str">
        <f>AY4</f>
        <v>Um/A</v>
      </c>
      <c r="AZ6" s="19"/>
      <c r="BA6" s="18" t="str">
        <f>BA4</f>
        <v>CmO</v>
      </c>
      <c r="BB6" s="19"/>
      <c r="BC6" s="281"/>
    </row>
    <row r="7" spans="2:55" ht="22" x14ac:dyDescent="0.3">
      <c r="B7" s="246" t="s">
        <v>6</v>
      </c>
      <c r="C7" s="259">
        <v>70</v>
      </c>
      <c r="E7" s="169">
        <f>+E39/$AP$39</f>
        <v>7.1421159134540543E-2</v>
      </c>
      <c r="F7" s="170"/>
      <c r="G7" s="23"/>
      <c r="H7" s="169">
        <f>+H39/$AP$39</f>
        <v>7.1421159134540543E-2</v>
      </c>
      <c r="I7" s="170"/>
      <c r="J7" s="23"/>
      <c r="K7" s="169">
        <f>+K39/$AP$39</f>
        <v>7.4352721423753432E-2</v>
      </c>
      <c r="L7" s="170"/>
      <c r="M7" s="23"/>
      <c r="N7" s="169">
        <f>+N39/$AP$39</f>
        <v>7.4352721423753432E-2</v>
      </c>
      <c r="O7" s="170"/>
      <c r="P7" s="171"/>
      <c r="Q7" s="172">
        <f>+Q39/$AP$39</f>
        <v>8.6001141493280753E-2</v>
      </c>
      <c r="R7" s="173"/>
      <c r="S7" s="171"/>
      <c r="T7" s="169">
        <f>+T39/$AP$39</f>
        <v>8.6001141493280753E-2</v>
      </c>
      <c r="U7" s="170"/>
      <c r="V7" s="23"/>
      <c r="W7" s="169">
        <f>+W39/$AP$39</f>
        <v>9.1838323042598452E-2</v>
      </c>
      <c r="X7" s="170"/>
      <c r="Y7" s="27"/>
      <c r="Z7" s="169">
        <f>+Z39/$AP$39</f>
        <v>9.1838323042598452E-2</v>
      </c>
      <c r="AA7" s="170"/>
      <c r="AB7" s="23"/>
      <c r="AC7" s="169">
        <f>+AC39/$AP$39</f>
        <v>8.6001141493280753E-2</v>
      </c>
      <c r="AD7" s="170"/>
      <c r="AE7" s="23"/>
      <c r="AF7" s="169">
        <f>+AF39/$AP$39</f>
        <v>9.1838323042598452E-2</v>
      </c>
      <c r="AG7" s="170"/>
      <c r="AH7" s="23"/>
      <c r="AI7" s="169">
        <f>+AI39/$AP$39</f>
        <v>8.3095522233175942E-2</v>
      </c>
      <c r="AJ7" s="170"/>
      <c r="AK7" s="174"/>
      <c r="AL7" s="169">
        <f>+AL39/$AP$39</f>
        <v>9.1838323042598452E-2</v>
      </c>
      <c r="AM7" s="170"/>
      <c r="AN7" s="175">
        <f>+AN39/$AP$39</f>
        <v>0</v>
      </c>
      <c r="AO7" s="23"/>
      <c r="AP7" s="29">
        <f t="shared" ref="AP7" si="0">SUM(+$AL7+$AI7+$AF7+$AC7+$Z7+$W7+$T7+$Q7+$N7+$K7+$H7+$E7)</f>
        <v>0.99999999999999978</v>
      </c>
      <c r="AQ7" s="296">
        <v>365</v>
      </c>
      <c r="AS7" s="278"/>
      <c r="AT7" s="30">
        <f>AP39</f>
        <v>385460</v>
      </c>
      <c r="AU7" s="4" t="s">
        <v>2</v>
      </c>
      <c r="AV7" s="31">
        <f>'Salaire (planification)'!AV7</f>
        <v>52000</v>
      </c>
      <c r="AW7" s="4" t="s">
        <v>3</v>
      </c>
      <c r="AX7" s="4" t="s">
        <v>4</v>
      </c>
      <c r="AY7" s="32">
        <f>'Salaire (planification)'!AY7</f>
        <v>3.15</v>
      </c>
      <c r="AZ7" s="4" t="s">
        <v>3</v>
      </c>
      <c r="BA7" s="30">
        <f>'Salaire (planification)'!BA7</f>
        <v>2.42</v>
      </c>
      <c r="BB7" s="4" t="s">
        <v>5</v>
      </c>
      <c r="BC7" s="281"/>
    </row>
    <row r="8" spans="2:55" ht="19" thickBot="1" x14ac:dyDescent="0.25">
      <c r="B8" s="247" t="s">
        <v>6</v>
      </c>
      <c r="C8" s="251" t="s">
        <v>49</v>
      </c>
      <c r="E8" s="176" t="str">
        <f>'Salaire (planification)'!E8</f>
        <v>Pér.01</v>
      </c>
      <c r="F8" s="34" t="str">
        <f>'Salaire (planification)'!F8</f>
        <v>(%)</v>
      </c>
      <c r="G8" s="35"/>
      <c r="H8" s="176" t="str">
        <f>'Salaire (planification)'!H8</f>
        <v>Pér.02</v>
      </c>
      <c r="I8" s="34" t="str">
        <f>F8</f>
        <v>(%)</v>
      </c>
      <c r="J8" s="35"/>
      <c r="K8" s="176" t="str">
        <f>'Salaire (planification)'!K8</f>
        <v>Pér.03</v>
      </c>
      <c r="L8" s="34" t="str">
        <f>I8</f>
        <v>(%)</v>
      </c>
      <c r="M8" s="35"/>
      <c r="N8" s="176" t="str">
        <f>'Salaire (planification)'!N8</f>
        <v>Pér.04</v>
      </c>
      <c r="O8" s="34" t="str">
        <f>L8</f>
        <v>(%)</v>
      </c>
      <c r="P8" s="177"/>
      <c r="Q8" s="176" t="str">
        <f>'Salaire (planification)'!Q8</f>
        <v>Pér.05</v>
      </c>
      <c r="R8" s="37" t="str">
        <f>O8</f>
        <v>(%)</v>
      </c>
      <c r="S8" s="177"/>
      <c r="T8" s="176" t="str">
        <f>'Salaire (planification)'!T8</f>
        <v>Pér.06</v>
      </c>
      <c r="U8" s="34" t="str">
        <f>R8</f>
        <v>(%)</v>
      </c>
      <c r="V8" s="35"/>
      <c r="W8" s="176" t="str">
        <f>'Salaire (planification)'!W8</f>
        <v>Pér.07</v>
      </c>
      <c r="X8" s="34" t="str">
        <f>U8</f>
        <v>(%)</v>
      </c>
      <c r="Y8" s="38"/>
      <c r="Z8" s="176" t="str">
        <f>'Salaire (planification)'!Z8</f>
        <v>Pér.08</v>
      </c>
      <c r="AA8" s="34" t="str">
        <f>X8</f>
        <v>(%)</v>
      </c>
      <c r="AB8" s="35"/>
      <c r="AC8" s="176" t="str">
        <f>'Salaire (planification)'!AC8</f>
        <v>Pér.09</v>
      </c>
      <c r="AD8" s="34" t="str">
        <f>AA8</f>
        <v>(%)</v>
      </c>
      <c r="AE8" s="35"/>
      <c r="AF8" s="176" t="str">
        <f>'Salaire (planification)'!AF8</f>
        <v>Pér.10</v>
      </c>
      <c r="AG8" s="34" t="str">
        <f>AD8</f>
        <v>(%)</v>
      </c>
      <c r="AH8" s="35"/>
      <c r="AI8" s="176" t="str">
        <f>'Salaire (planification)'!AI8</f>
        <v>Pér.11</v>
      </c>
      <c r="AJ8" s="34" t="str">
        <f>AG8</f>
        <v>(%)</v>
      </c>
      <c r="AK8" s="178"/>
      <c r="AL8" s="176" t="str">
        <f>'Salaire (planification)'!AL8</f>
        <v>Pér./12</v>
      </c>
      <c r="AM8" s="34" t="str">
        <f>AJ8</f>
        <v>(%)</v>
      </c>
      <c r="AN8" s="35"/>
      <c r="AO8" s="35"/>
      <c r="AP8" s="297" t="str">
        <f>'Salaire (planification)'!AP8</f>
        <v>Total</v>
      </c>
      <c r="AQ8" s="298" t="str">
        <f>AM8</f>
        <v>(%)</v>
      </c>
      <c r="AS8" s="279"/>
      <c r="AT8" s="42"/>
      <c r="AU8" s="42"/>
      <c r="AV8" s="42"/>
      <c r="AW8" s="42"/>
      <c r="AX8" s="42"/>
      <c r="AY8" s="42"/>
      <c r="AZ8" s="42"/>
      <c r="BA8" s="42"/>
      <c r="BB8" s="42"/>
      <c r="BC8" s="282"/>
    </row>
    <row r="9" spans="2:55" ht="20" thickTop="1" thickBot="1" x14ac:dyDescent="0.25">
      <c r="B9" s="248" t="s">
        <v>6</v>
      </c>
      <c r="C9" s="252">
        <f>+AP39/C7</f>
        <v>5506.5714285714284</v>
      </c>
      <c r="D9" s="57"/>
      <c r="E9" s="179" t="str">
        <f>'Salaire (planification)'!E9</f>
        <v>Janvier</v>
      </c>
      <c r="F9" s="180"/>
      <c r="G9" s="45"/>
      <c r="H9" s="179" t="str">
        <f>'Salaire (planification)'!H9</f>
        <v>Février</v>
      </c>
      <c r="I9" s="181"/>
      <c r="J9" s="45"/>
      <c r="K9" s="179" t="str">
        <f>'Salaire (planification)'!K9</f>
        <v>Mars</v>
      </c>
      <c r="L9" s="181"/>
      <c r="M9" s="45"/>
      <c r="N9" s="179" t="str">
        <f>'Salaire (planification)'!N9</f>
        <v>Avril</v>
      </c>
      <c r="O9" s="182"/>
      <c r="P9" s="183"/>
      <c r="Q9" s="184" t="str">
        <f>'Salaire (planification)'!Q9</f>
        <v>Mai</v>
      </c>
      <c r="R9" s="185"/>
      <c r="S9" s="183"/>
      <c r="T9" s="179" t="str">
        <f>'Salaire (planification)'!T9</f>
        <v>Juin</v>
      </c>
      <c r="U9" s="181"/>
      <c r="V9" s="45"/>
      <c r="W9" s="179" t="str">
        <f>'Salaire (planification)'!W9</f>
        <v>Juillet</v>
      </c>
      <c r="X9" s="181"/>
      <c r="Y9" s="38"/>
      <c r="Z9" s="179" t="str">
        <f>'Salaire (planification)'!Z9</f>
        <v>Août</v>
      </c>
      <c r="AA9" s="181"/>
      <c r="AB9" s="45"/>
      <c r="AC9" s="179" t="str">
        <f>'Salaire (planification)'!AC9</f>
        <v>Septembre</v>
      </c>
      <c r="AD9" s="181"/>
      <c r="AE9" s="45"/>
      <c r="AF9" s="179" t="str">
        <f>'Salaire (planification)'!AF9</f>
        <v>Octobre</v>
      </c>
      <c r="AG9" s="181"/>
      <c r="AH9" s="45"/>
      <c r="AI9" s="179" t="str">
        <f>'Salaire (planification)'!AI9</f>
        <v xml:space="preserve">Novembre </v>
      </c>
      <c r="AJ9" s="181"/>
      <c r="AK9" s="186"/>
      <c r="AL9" s="179" t="str">
        <f>'Salaire (planification)'!AL9</f>
        <v>Décembre</v>
      </c>
      <c r="AM9" s="181"/>
      <c r="AN9" s="45"/>
      <c r="AO9" s="45"/>
      <c r="AP9" s="299" t="str">
        <f>'Salaire (planification)'!AP9</f>
        <v>Année</v>
      </c>
      <c r="AQ9" s="300"/>
    </row>
    <row r="10" spans="2:55" ht="15" thickTop="1" thickBot="1" x14ac:dyDescent="0.2">
      <c r="B10" s="187"/>
      <c r="C10" s="188"/>
      <c r="D10" s="5"/>
      <c r="E10" s="189"/>
      <c r="F10" s="190"/>
      <c r="G10" s="48"/>
      <c r="H10" s="189"/>
      <c r="I10" s="189"/>
      <c r="J10" s="48"/>
      <c r="K10" s="189"/>
      <c r="L10" s="189"/>
      <c r="M10" s="48"/>
      <c r="N10" s="189"/>
      <c r="O10" s="189"/>
      <c r="P10" s="189"/>
      <c r="Q10" s="189"/>
      <c r="R10" s="189"/>
      <c r="S10" s="189"/>
      <c r="T10" s="189"/>
      <c r="U10" s="189"/>
      <c r="V10" s="48"/>
      <c r="W10" s="189"/>
      <c r="X10" s="189"/>
      <c r="Y10" s="36"/>
      <c r="Z10" s="189"/>
      <c r="AA10" s="189"/>
      <c r="AB10" s="48"/>
      <c r="AC10" s="189"/>
      <c r="AD10" s="189"/>
      <c r="AE10" s="48"/>
      <c r="AF10" s="189"/>
      <c r="AG10" s="189"/>
      <c r="AH10" s="48"/>
      <c r="AI10" s="189"/>
      <c r="AJ10" s="189"/>
      <c r="AK10" s="48"/>
      <c r="AL10" s="189"/>
      <c r="AM10" s="189"/>
      <c r="AN10" s="48"/>
      <c r="AO10" s="48"/>
      <c r="AP10" s="191"/>
      <c r="AQ10" s="190"/>
    </row>
    <row r="11" spans="2:55" ht="14" thickTop="1" x14ac:dyDescent="0.15">
      <c r="B11" s="192">
        <v>6100</v>
      </c>
      <c r="C11" s="193" t="s">
        <v>21</v>
      </c>
      <c r="D11" s="85"/>
      <c r="E11" s="194"/>
      <c r="F11" s="195"/>
      <c r="G11" s="85"/>
      <c r="H11" s="194"/>
      <c r="I11" s="195"/>
      <c r="J11" s="85"/>
      <c r="K11" s="194"/>
      <c r="L11" s="195"/>
      <c r="M11" s="85"/>
      <c r="N11" s="194"/>
      <c r="O11" s="195"/>
      <c r="P11" s="85"/>
      <c r="Q11" s="194"/>
      <c r="R11" s="195"/>
      <c r="S11" s="85"/>
      <c r="T11" s="194"/>
      <c r="U11" s="195"/>
      <c r="V11" s="85"/>
      <c r="W11" s="194"/>
      <c r="X11" s="195"/>
      <c r="Y11" s="85"/>
      <c r="Z11" s="194"/>
      <c r="AA11" s="195"/>
      <c r="AB11" s="85"/>
      <c r="AC11" s="194"/>
      <c r="AD11" s="195"/>
      <c r="AE11" s="85"/>
      <c r="AF11" s="194"/>
      <c r="AG11" s="195"/>
      <c r="AH11" s="85"/>
      <c r="AI11" s="194"/>
      <c r="AJ11" s="195"/>
      <c r="AK11" s="85"/>
      <c r="AL11" s="194"/>
      <c r="AM11" s="195"/>
      <c r="AN11" s="85"/>
      <c r="AO11" s="85"/>
      <c r="AP11" s="196"/>
      <c r="AQ11" s="197"/>
    </row>
    <row r="12" spans="2:55" x14ac:dyDescent="0.15">
      <c r="B12" s="198"/>
      <c r="C12" s="199"/>
      <c r="D12" s="137"/>
      <c r="E12" s="200"/>
      <c r="F12" s="201"/>
      <c r="G12" s="137"/>
      <c r="H12" s="200"/>
      <c r="I12" s="201"/>
      <c r="J12" s="137"/>
      <c r="K12" s="200"/>
      <c r="L12" s="201"/>
      <c r="M12" s="137"/>
      <c r="N12" s="200"/>
      <c r="O12" s="201"/>
      <c r="P12" s="137"/>
      <c r="Q12" s="200"/>
      <c r="R12" s="201"/>
      <c r="S12" s="137"/>
      <c r="T12" s="200"/>
      <c r="U12" s="201"/>
      <c r="V12" s="137"/>
      <c r="W12" s="200"/>
      <c r="X12" s="201"/>
      <c r="Y12" s="137"/>
      <c r="Z12" s="200"/>
      <c r="AA12" s="201"/>
      <c r="AB12" s="137"/>
      <c r="AC12" s="200"/>
      <c r="AD12" s="201"/>
      <c r="AE12" s="137"/>
      <c r="AF12" s="200"/>
      <c r="AG12" s="201"/>
      <c r="AH12" s="137"/>
      <c r="AI12" s="200"/>
      <c r="AJ12" s="201"/>
      <c r="AK12" s="137"/>
      <c r="AL12" s="200"/>
      <c r="AM12" s="201"/>
      <c r="AN12" s="137"/>
      <c r="AO12" s="137"/>
      <c r="AP12" s="202"/>
      <c r="AQ12" s="203"/>
      <c r="AR12" s="6"/>
    </row>
    <row r="13" spans="2:55" x14ac:dyDescent="0.15">
      <c r="B13" s="291">
        <v>6110</v>
      </c>
      <c r="C13" s="292" t="s">
        <v>22</v>
      </c>
      <c r="E13" s="204">
        <f>'Salaire (planification)'!E12</f>
        <v>500</v>
      </c>
      <c r="F13" s="205">
        <f>E13/E24</f>
        <v>2.0408163265306121E-2</v>
      </c>
      <c r="H13" s="204">
        <f>'Salaire (planification)'!H12</f>
        <v>500</v>
      </c>
      <c r="I13" s="205">
        <f>H13/H24</f>
        <v>2.0408163265306121E-2</v>
      </c>
      <c r="K13" s="204">
        <f>'Salaire (planification)'!K12</f>
        <v>500</v>
      </c>
      <c r="L13" s="205">
        <f>K13/K24</f>
        <v>1.9607843137254902E-2</v>
      </c>
      <c r="N13" s="204">
        <f>'Salaire (planification)'!N12</f>
        <v>500</v>
      </c>
      <c r="O13" s="205">
        <f>N13/N24</f>
        <v>1.9607843137254902E-2</v>
      </c>
      <c r="Q13" s="204">
        <f>'Salaire (planification)'!Q12</f>
        <v>500</v>
      </c>
      <c r="R13" s="205">
        <f>Q13/Q24</f>
        <v>1.6949152542372881E-2</v>
      </c>
      <c r="T13" s="204">
        <f>'Salaire (planification)'!T12</f>
        <v>500</v>
      </c>
      <c r="U13" s="205">
        <f>T13/T24</f>
        <v>1.6949152542372881E-2</v>
      </c>
      <c r="W13" s="204">
        <f>'Salaire (planification)'!W12</f>
        <v>500</v>
      </c>
      <c r="X13" s="205">
        <f>W13/W24</f>
        <v>1.5873015873015872E-2</v>
      </c>
      <c r="Z13" s="204">
        <f>'Salaire (planification)'!Z12</f>
        <v>500</v>
      </c>
      <c r="AA13" s="205">
        <f>Z13/Z24</f>
        <v>1.5873015873015872E-2</v>
      </c>
      <c r="AC13" s="204">
        <f>'Salaire (planification)'!AC12</f>
        <v>500</v>
      </c>
      <c r="AD13" s="205">
        <f>AC13/AC24</f>
        <v>1.6949152542372881E-2</v>
      </c>
      <c r="AF13" s="204">
        <f>'Salaire (planification)'!AF12</f>
        <v>500</v>
      </c>
      <c r="AG13" s="205">
        <f>AF13/AF24</f>
        <v>1.5873015873015872E-2</v>
      </c>
      <c r="AI13" s="204">
        <f>'Salaire (planification)'!AI12</f>
        <v>500</v>
      </c>
      <c r="AJ13" s="205">
        <f>AI13/AI24</f>
        <v>1.7543859649122806E-2</v>
      </c>
      <c r="AL13" s="204">
        <f>'Salaire (planification)'!AL12</f>
        <v>500</v>
      </c>
      <c r="AM13" s="205">
        <f>AL13/AL24</f>
        <v>1.5873015873015872E-2</v>
      </c>
      <c r="AP13" s="99">
        <f>SUM(+$AL13+$AI13+$AF13+$AC13+$Z13+$W13+$T13+$Q13+$N13+$K13+$H13+$E13)</f>
        <v>6000</v>
      </c>
      <c r="AQ13" s="206">
        <f>+AP13/AP24</f>
        <v>1.7492711370262391E-2</v>
      </c>
    </row>
    <row r="14" spans="2:55" x14ac:dyDescent="0.15">
      <c r="B14" s="291">
        <v>6115</v>
      </c>
      <c r="C14" s="292" t="s">
        <v>84</v>
      </c>
      <c r="E14" s="204">
        <f>'Salaire (planification)'!E18</f>
        <v>500</v>
      </c>
      <c r="F14" s="205">
        <f>E14/E24</f>
        <v>2.0408163265306121E-2</v>
      </c>
      <c r="H14" s="204">
        <f>'Salaire (planification)'!H18</f>
        <v>500</v>
      </c>
      <c r="I14" s="205">
        <f>H14/H24</f>
        <v>2.0408163265306121E-2</v>
      </c>
      <c r="K14" s="204">
        <f>'Salaire (planification)'!K18</f>
        <v>500</v>
      </c>
      <c r="L14" s="205">
        <f>K14/K24</f>
        <v>1.9607843137254902E-2</v>
      </c>
      <c r="N14" s="204">
        <f>'Salaire (planification)'!N18</f>
        <v>500</v>
      </c>
      <c r="O14" s="205">
        <f>N14/N24</f>
        <v>1.9607843137254902E-2</v>
      </c>
      <c r="Q14" s="204">
        <f>'Salaire (planification)'!Q18</f>
        <v>500</v>
      </c>
      <c r="R14" s="205">
        <f>Q14/Q24</f>
        <v>1.6949152542372881E-2</v>
      </c>
      <c r="T14" s="204">
        <f>'Salaire (planification)'!T18</f>
        <v>500</v>
      </c>
      <c r="U14" s="205">
        <f>T14/T24</f>
        <v>1.6949152542372881E-2</v>
      </c>
      <c r="W14" s="204">
        <f>'Salaire (planification)'!W18</f>
        <v>500</v>
      </c>
      <c r="X14" s="205">
        <f>W14/W24</f>
        <v>1.5873015873015872E-2</v>
      </c>
      <c r="Z14" s="204">
        <f>'Salaire (planification)'!Z18</f>
        <v>500</v>
      </c>
      <c r="AA14" s="205">
        <f>Z14/Z24</f>
        <v>1.5873015873015872E-2</v>
      </c>
      <c r="AC14" s="204">
        <f>'Salaire (planification)'!AC18</f>
        <v>500</v>
      </c>
      <c r="AD14" s="205">
        <f>AC14/AC24</f>
        <v>1.6949152542372881E-2</v>
      </c>
      <c r="AF14" s="204">
        <f>'Salaire (planification)'!AF18</f>
        <v>500</v>
      </c>
      <c r="AG14" s="205">
        <f>AF14/AF24</f>
        <v>1.5873015873015872E-2</v>
      </c>
      <c r="AI14" s="204">
        <f>'Salaire (planification)'!AI18</f>
        <v>500</v>
      </c>
      <c r="AJ14" s="205">
        <f>AI14/AI24</f>
        <v>1.7543859649122806E-2</v>
      </c>
      <c r="AL14" s="204">
        <f>'Salaire (planification)'!AL18</f>
        <v>500</v>
      </c>
      <c r="AM14" s="205">
        <f>AL14/AL24</f>
        <v>1.5873015873015872E-2</v>
      </c>
      <c r="AP14" s="99">
        <f>SUM(+$AL14+$AI14+$AF14+$AC14+$Z14+$W14+$T14+$Q14+$N14+$K14+$H14+$E14)</f>
        <v>6000</v>
      </c>
      <c r="AQ14" s="206">
        <f>AP14/AP39</f>
        <v>1.5565817464847196E-2</v>
      </c>
    </row>
    <row r="15" spans="2:55" x14ac:dyDescent="0.15">
      <c r="B15" s="291">
        <v>6120</v>
      </c>
      <c r="C15" s="292" t="s">
        <v>23</v>
      </c>
      <c r="E15" s="207">
        <f>'Salaire (planification)'!E24</f>
        <v>12000</v>
      </c>
      <c r="F15" s="205">
        <f>E15/E24</f>
        <v>0.48979591836734693</v>
      </c>
      <c r="G15" s="208">
        <v>2.6770411418212836E-6</v>
      </c>
      <c r="H15" s="207">
        <f>'Salaire (planification)'!H24</f>
        <v>12000</v>
      </c>
      <c r="I15" s="205">
        <f>H15/H24</f>
        <v>0.48979591836734693</v>
      </c>
      <c r="K15" s="207">
        <f>'Salaire (planification)'!K24</f>
        <v>12000</v>
      </c>
      <c r="L15" s="205">
        <f>K15/K24</f>
        <v>0.47058823529411764</v>
      </c>
      <c r="N15" s="207">
        <f>'Salaire (planification)'!N24</f>
        <v>12000</v>
      </c>
      <c r="O15" s="205">
        <f>N15/N24</f>
        <v>0.47058823529411764</v>
      </c>
      <c r="Q15" s="207">
        <f>'Salaire (planification)'!Q24</f>
        <v>15000</v>
      </c>
      <c r="R15" s="205">
        <f>Q15/Q24</f>
        <v>0.50847457627118642</v>
      </c>
      <c r="T15" s="207">
        <f>'Salaire (planification)'!T24</f>
        <v>15000</v>
      </c>
      <c r="U15" s="205">
        <f>T15/T24</f>
        <v>0.50847457627118642</v>
      </c>
      <c r="W15" s="207">
        <f>'Salaire (planification)'!W24</f>
        <v>16000</v>
      </c>
      <c r="X15" s="205">
        <f>W15/W24</f>
        <v>0.50793650793650791</v>
      </c>
      <c r="Z15" s="207">
        <f>'Salaire (planification)'!Z24</f>
        <v>16000</v>
      </c>
      <c r="AA15" s="205">
        <f>Z15/Z24</f>
        <v>0.50793650793650791</v>
      </c>
      <c r="AC15" s="207">
        <f>'Salaire (planification)'!AC24</f>
        <v>15000</v>
      </c>
      <c r="AD15" s="205">
        <f>AC15/AC24</f>
        <v>0.50847457627118642</v>
      </c>
      <c r="AF15" s="207">
        <f>'Salaire (planification)'!AF24</f>
        <v>16000</v>
      </c>
      <c r="AG15" s="205">
        <f>AF15/AF24</f>
        <v>0.50793650793650791</v>
      </c>
      <c r="AI15" s="207">
        <f>'Salaire (planification)'!AI24</f>
        <v>14000</v>
      </c>
      <c r="AJ15" s="205">
        <f>AI15/AI24</f>
        <v>0.49122807017543857</v>
      </c>
      <c r="AL15" s="207">
        <f>'Salaire (planification)'!AL24</f>
        <v>16000</v>
      </c>
      <c r="AM15" s="205">
        <f>AL15/AL24</f>
        <v>0.50793650793650791</v>
      </c>
      <c r="AP15" s="99">
        <f t="shared" ref="AP15:AP24" si="1">SUM(+$AL15+$AI15+$AF15+$AC15+$Z15+$W15+$T15+$Q15+$N15+$K15+$H15+$E15)</f>
        <v>171000</v>
      </c>
      <c r="AQ15" s="206">
        <f>AP15/AP24</f>
        <v>0.49854227405247814</v>
      </c>
    </row>
    <row r="16" spans="2:55" x14ac:dyDescent="0.15">
      <c r="B16" s="291">
        <v>6130</v>
      </c>
      <c r="C16" s="292" t="s">
        <v>24</v>
      </c>
      <c r="E16" s="207">
        <f>'Salaire (planification)'!E30</f>
        <v>9000</v>
      </c>
      <c r="F16" s="205">
        <f>E16/E24</f>
        <v>0.36734693877551022</v>
      </c>
      <c r="H16" s="207">
        <f>'Salaire (planification)'!H30</f>
        <v>9000</v>
      </c>
      <c r="I16" s="205">
        <f>H16/H24</f>
        <v>0.36734693877551022</v>
      </c>
      <c r="K16" s="207">
        <f>'Salaire (planification)'!K30</f>
        <v>10000</v>
      </c>
      <c r="L16" s="205">
        <f>K16/K24</f>
        <v>0.39215686274509803</v>
      </c>
      <c r="N16" s="207">
        <f>'Salaire (planification)'!N30</f>
        <v>10000</v>
      </c>
      <c r="O16" s="205">
        <f>N16/N24</f>
        <v>0.39215686274509803</v>
      </c>
      <c r="Q16" s="207">
        <f>'Salaire (planification)'!Q30</f>
        <v>11000</v>
      </c>
      <c r="R16" s="205">
        <f>Q16/Q24</f>
        <v>0.3728813559322034</v>
      </c>
      <c r="T16" s="207">
        <f>'Salaire (planification)'!T30</f>
        <v>11000</v>
      </c>
      <c r="U16" s="205">
        <f>T16/T24</f>
        <v>0.3728813559322034</v>
      </c>
      <c r="W16" s="207">
        <f>'Salaire (planification)'!W30</f>
        <v>12000</v>
      </c>
      <c r="X16" s="205">
        <f>W16/W24</f>
        <v>0.38095238095238093</v>
      </c>
      <c r="Z16" s="207">
        <f>'Salaire (planification)'!Z30</f>
        <v>12000</v>
      </c>
      <c r="AA16" s="205">
        <f>Z16/Z24</f>
        <v>0.38095238095238093</v>
      </c>
      <c r="AC16" s="207">
        <f>'Salaire (planification)'!AC30</f>
        <v>11000</v>
      </c>
      <c r="AD16" s="205">
        <f>AC16/AC24</f>
        <v>0.3728813559322034</v>
      </c>
      <c r="AF16" s="207">
        <f>'Salaire (planification)'!AF30</f>
        <v>12000</v>
      </c>
      <c r="AG16" s="205">
        <f>AF16/AF24</f>
        <v>0.38095238095238093</v>
      </c>
      <c r="AI16" s="207">
        <f>'Salaire (planification)'!AI30</f>
        <v>11000</v>
      </c>
      <c r="AJ16" s="205">
        <f>AI16/AI24</f>
        <v>0.38596491228070173</v>
      </c>
      <c r="AL16" s="207">
        <f>'Salaire (planification)'!AL30</f>
        <v>12000</v>
      </c>
      <c r="AM16" s="205">
        <f>AL16/AL24</f>
        <v>0.38095238095238093</v>
      </c>
      <c r="AP16" s="99">
        <f t="shared" si="1"/>
        <v>130000</v>
      </c>
      <c r="AQ16" s="206">
        <f>AP16/AP24</f>
        <v>0.37900874635568516</v>
      </c>
    </row>
    <row r="17" spans="2:60" x14ac:dyDescent="0.15">
      <c r="B17" s="291">
        <v>6140</v>
      </c>
      <c r="C17" s="292" t="s">
        <v>25</v>
      </c>
      <c r="E17" s="207">
        <f>'Salaire (planification)'!E36</f>
        <v>500</v>
      </c>
      <c r="F17" s="205">
        <f>E17/E24</f>
        <v>2.0408163265306121E-2</v>
      </c>
      <c r="H17" s="207">
        <f>'Salaire (planification)'!H36</f>
        <v>500</v>
      </c>
      <c r="I17" s="205">
        <f>H17/H24</f>
        <v>2.0408163265306121E-2</v>
      </c>
      <c r="K17" s="207">
        <f>'Salaire (planification)'!K36</f>
        <v>500</v>
      </c>
      <c r="L17" s="205">
        <f>K17/K24</f>
        <v>1.9607843137254902E-2</v>
      </c>
      <c r="N17" s="207">
        <f>'Salaire (planification)'!N36</f>
        <v>500</v>
      </c>
      <c r="O17" s="205">
        <f>N17/N24</f>
        <v>1.9607843137254902E-2</v>
      </c>
      <c r="Q17" s="207">
        <f>'Salaire (planification)'!Q36</f>
        <v>500</v>
      </c>
      <c r="R17" s="205">
        <f>Q17/Q24</f>
        <v>1.6949152542372881E-2</v>
      </c>
      <c r="T17" s="207">
        <f>'Salaire (planification)'!T36</f>
        <v>500</v>
      </c>
      <c r="U17" s="205">
        <f>T17/T24</f>
        <v>1.6949152542372881E-2</v>
      </c>
      <c r="W17" s="207">
        <f>'Salaire (planification)'!W36</f>
        <v>500</v>
      </c>
      <c r="X17" s="205">
        <f>W17/W24</f>
        <v>1.5873015873015872E-2</v>
      </c>
      <c r="Z17" s="207">
        <f>'Salaire (planification)'!Z36</f>
        <v>500</v>
      </c>
      <c r="AA17" s="205">
        <f>Z17/Z24</f>
        <v>1.5873015873015872E-2</v>
      </c>
      <c r="AC17" s="207">
        <f>'Salaire (planification)'!AC36</f>
        <v>500</v>
      </c>
      <c r="AD17" s="205">
        <f>AC17/AC24</f>
        <v>1.6949152542372881E-2</v>
      </c>
      <c r="AF17" s="207">
        <f>'Salaire (planification)'!AF36</f>
        <v>500</v>
      </c>
      <c r="AG17" s="205">
        <f>AF17/AF24</f>
        <v>1.5873015873015872E-2</v>
      </c>
      <c r="AI17" s="207">
        <f>'Salaire (planification)'!AI36</f>
        <v>500</v>
      </c>
      <c r="AJ17" s="205">
        <f>AI17/AI24</f>
        <v>1.7543859649122806E-2</v>
      </c>
      <c r="AL17" s="207">
        <f>'Salaire (planification)'!AL36</f>
        <v>500</v>
      </c>
      <c r="AM17" s="205">
        <f>AL17/AL24</f>
        <v>1.5873015873015872E-2</v>
      </c>
      <c r="AP17" s="99">
        <f t="shared" si="1"/>
        <v>6000</v>
      </c>
      <c r="AQ17" s="206">
        <f>AP17/AP24</f>
        <v>1.7492711370262391E-2</v>
      </c>
    </row>
    <row r="18" spans="2:60" x14ac:dyDescent="0.15">
      <c r="B18" s="291">
        <v>6150</v>
      </c>
      <c r="C18" s="292" t="s">
        <v>26</v>
      </c>
      <c r="E18" s="207">
        <f>'Salaire (planification)'!E42</f>
        <v>500</v>
      </c>
      <c r="F18" s="205">
        <f>E18/E24</f>
        <v>2.0408163265306121E-2</v>
      </c>
      <c r="H18" s="207">
        <f>'Salaire (planification)'!H42</f>
        <v>500</v>
      </c>
      <c r="I18" s="205">
        <f>H18/H24</f>
        <v>2.0408163265306121E-2</v>
      </c>
      <c r="K18" s="207">
        <f>'Salaire (planification)'!K42</f>
        <v>500</v>
      </c>
      <c r="L18" s="205">
        <f>K18/K24</f>
        <v>1.9607843137254902E-2</v>
      </c>
      <c r="N18" s="207">
        <f>'Salaire (planification)'!N42</f>
        <v>500</v>
      </c>
      <c r="O18" s="205">
        <f>N18/N24</f>
        <v>1.9607843137254902E-2</v>
      </c>
      <c r="Q18" s="207">
        <f>'Salaire (planification)'!Q42</f>
        <v>500</v>
      </c>
      <c r="R18" s="205">
        <f>Q18/Q24</f>
        <v>1.6949152542372881E-2</v>
      </c>
      <c r="T18" s="207">
        <f>'Salaire (planification)'!T42</f>
        <v>500</v>
      </c>
      <c r="U18" s="205">
        <f>T18/T24</f>
        <v>1.6949152542372881E-2</v>
      </c>
      <c r="W18" s="207">
        <f>'Salaire (planification)'!W42</f>
        <v>500</v>
      </c>
      <c r="X18" s="205">
        <f>W18/W24</f>
        <v>1.5873015873015872E-2</v>
      </c>
      <c r="Z18" s="207">
        <f>'Salaire (planification)'!Z42</f>
        <v>500</v>
      </c>
      <c r="AA18" s="205">
        <f>Z18/Z24</f>
        <v>1.5873015873015872E-2</v>
      </c>
      <c r="AC18" s="207">
        <f>'Salaire (planification)'!AC42</f>
        <v>500</v>
      </c>
      <c r="AD18" s="205">
        <f>AC18/AC24</f>
        <v>1.6949152542372881E-2</v>
      </c>
      <c r="AF18" s="207">
        <f>'Salaire (planification)'!AF42</f>
        <v>500</v>
      </c>
      <c r="AG18" s="205">
        <f>AF18/AF24</f>
        <v>1.5873015873015872E-2</v>
      </c>
      <c r="AI18" s="207">
        <f>'Salaire (planification)'!AI42</f>
        <v>500</v>
      </c>
      <c r="AJ18" s="205">
        <f>AI18/AI24</f>
        <v>1.7543859649122806E-2</v>
      </c>
      <c r="AL18" s="207">
        <f>'Salaire (planification)'!AL42</f>
        <v>500</v>
      </c>
      <c r="AM18" s="205">
        <f>AL18/AL24</f>
        <v>1.5873015873015872E-2</v>
      </c>
      <c r="AP18" s="99">
        <f t="shared" si="1"/>
        <v>6000</v>
      </c>
      <c r="AQ18" s="206">
        <f>AP18/AP24</f>
        <v>1.7492711370262391E-2</v>
      </c>
    </row>
    <row r="19" spans="2:60" x14ac:dyDescent="0.15">
      <c r="B19" s="291">
        <v>6160</v>
      </c>
      <c r="C19" s="292" t="s">
        <v>27</v>
      </c>
      <c r="E19" s="207">
        <f>'Salaire (planification)'!E48</f>
        <v>500</v>
      </c>
      <c r="F19" s="205">
        <f>E19/E24</f>
        <v>2.0408163265306121E-2</v>
      </c>
      <c r="H19" s="207">
        <f>'Salaire (planification)'!H48</f>
        <v>500</v>
      </c>
      <c r="I19" s="205">
        <f>H19/H24</f>
        <v>2.0408163265306121E-2</v>
      </c>
      <c r="K19" s="207">
        <f>'Salaire (planification)'!K48</f>
        <v>500</v>
      </c>
      <c r="L19" s="205">
        <f>K19/K24</f>
        <v>1.9607843137254902E-2</v>
      </c>
      <c r="N19" s="207">
        <f>'Salaire (planification)'!N48</f>
        <v>500</v>
      </c>
      <c r="O19" s="205">
        <f>N19/N24</f>
        <v>1.9607843137254902E-2</v>
      </c>
      <c r="Q19" s="207">
        <f>'Salaire (planification)'!Q48</f>
        <v>500</v>
      </c>
      <c r="R19" s="205">
        <f>Q19/Q24</f>
        <v>1.6949152542372881E-2</v>
      </c>
      <c r="T19" s="207">
        <f>'Salaire (planification)'!T48</f>
        <v>500</v>
      </c>
      <c r="U19" s="205">
        <f>T19/T24</f>
        <v>1.6949152542372881E-2</v>
      </c>
      <c r="W19" s="207">
        <f>'Salaire (planification)'!W48</f>
        <v>500</v>
      </c>
      <c r="X19" s="205">
        <f>W19/W24</f>
        <v>1.5873015873015872E-2</v>
      </c>
      <c r="Z19" s="207">
        <f>'Salaire (planification)'!Z48</f>
        <v>500</v>
      </c>
      <c r="AA19" s="205">
        <f>Z19/Z24</f>
        <v>1.5873015873015872E-2</v>
      </c>
      <c r="AC19" s="207">
        <f>'Salaire (planification)'!AC48</f>
        <v>500</v>
      </c>
      <c r="AD19" s="205">
        <f>AC19/AC24</f>
        <v>1.6949152542372881E-2</v>
      </c>
      <c r="AF19" s="207">
        <f>'Salaire (planification)'!AF48</f>
        <v>500</v>
      </c>
      <c r="AG19" s="205">
        <f>AF19/AF24</f>
        <v>1.5873015873015872E-2</v>
      </c>
      <c r="AI19" s="207">
        <f>'Salaire (planification)'!AI48</f>
        <v>500</v>
      </c>
      <c r="AJ19" s="205">
        <f>AI19/AI24</f>
        <v>1.7543859649122806E-2</v>
      </c>
      <c r="AL19" s="207">
        <f>'Salaire (planification)'!AL48</f>
        <v>500</v>
      </c>
      <c r="AM19" s="205">
        <f>AL19/AL24</f>
        <v>1.5873015873015872E-2</v>
      </c>
      <c r="AP19" s="99">
        <f t="shared" si="1"/>
        <v>6000</v>
      </c>
      <c r="AQ19" s="206">
        <f>AP19/AP24</f>
        <v>1.7492711370262391E-2</v>
      </c>
    </row>
    <row r="20" spans="2:60" x14ac:dyDescent="0.15">
      <c r="B20" s="291">
        <v>6170</v>
      </c>
      <c r="C20" s="292" t="s">
        <v>28</v>
      </c>
      <c r="E20" s="207">
        <f>'Salaire (planification)'!E54</f>
        <v>500</v>
      </c>
      <c r="F20" s="205">
        <f>E20/E24</f>
        <v>2.0408163265306121E-2</v>
      </c>
      <c r="H20" s="207">
        <f>'Salaire (planification)'!H54</f>
        <v>500</v>
      </c>
      <c r="I20" s="205">
        <f>H20/H24</f>
        <v>2.0408163265306121E-2</v>
      </c>
      <c r="K20" s="207">
        <f>'Salaire (planification)'!K54</f>
        <v>500</v>
      </c>
      <c r="L20" s="205">
        <f>K20/K24</f>
        <v>1.9607843137254902E-2</v>
      </c>
      <c r="N20" s="207">
        <f>'Salaire (planification)'!N54</f>
        <v>500</v>
      </c>
      <c r="O20" s="205">
        <f>N20/N24</f>
        <v>1.9607843137254902E-2</v>
      </c>
      <c r="Q20" s="207">
        <f>'Salaire (planification)'!Q54</f>
        <v>500</v>
      </c>
      <c r="R20" s="205">
        <f>Q20/Q24</f>
        <v>1.6949152542372881E-2</v>
      </c>
      <c r="T20" s="207">
        <f>'Salaire (planification)'!T54</f>
        <v>500</v>
      </c>
      <c r="U20" s="205">
        <f>T20/T24</f>
        <v>1.6949152542372881E-2</v>
      </c>
      <c r="W20" s="207">
        <f>'Salaire (planification)'!W54</f>
        <v>500</v>
      </c>
      <c r="X20" s="205">
        <f>W20/W24</f>
        <v>1.5873015873015872E-2</v>
      </c>
      <c r="Z20" s="207">
        <f>'Salaire (planification)'!Z54</f>
        <v>500</v>
      </c>
      <c r="AA20" s="205">
        <f>Z20/Z24</f>
        <v>1.5873015873015872E-2</v>
      </c>
      <c r="AC20" s="207">
        <f>'Salaire (planification)'!AC54</f>
        <v>500</v>
      </c>
      <c r="AD20" s="205">
        <f>AC20/AC24</f>
        <v>1.6949152542372881E-2</v>
      </c>
      <c r="AF20" s="207">
        <f>'Salaire (planification)'!AF54</f>
        <v>500</v>
      </c>
      <c r="AG20" s="205">
        <f>AF20/AF24</f>
        <v>1.5873015873015872E-2</v>
      </c>
      <c r="AI20" s="207">
        <f>'Salaire (planification)'!AI54</f>
        <v>500</v>
      </c>
      <c r="AJ20" s="205">
        <f>AI20/AI24</f>
        <v>1.7543859649122806E-2</v>
      </c>
      <c r="AL20" s="207">
        <f>'Salaire (planification)'!AL54</f>
        <v>500</v>
      </c>
      <c r="AM20" s="205">
        <f>AL20/AL24</f>
        <v>1.5873015873015872E-2</v>
      </c>
      <c r="AP20" s="99">
        <f t="shared" si="1"/>
        <v>6000</v>
      </c>
      <c r="AQ20" s="206">
        <f>AP20/AP24</f>
        <v>1.7492711370262391E-2</v>
      </c>
    </row>
    <row r="21" spans="2:60" x14ac:dyDescent="0.15">
      <c r="B21" s="291">
        <v>6180</v>
      </c>
      <c r="C21" s="292" t="s">
        <v>29</v>
      </c>
      <c r="E21" s="207">
        <f>'Salaire (planification)'!E60</f>
        <v>500</v>
      </c>
      <c r="F21" s="205">
        <f>E21/E24</f>
        <v>2.0408163265306121E-2</v>
      </c>
      <c r="H21" s="207">
        <f>'Salaire (planification)'!H60</f>
        <v>500</v>
      </c>
      <c r="I21" s="205">
        <f>H21/H24</f>
        <v>2.0408163265306121E-2</v>
      </c>
      <c r="K21" s="207">
        <f>'Salaire (planification)'!K60</f>
        <v>500</v>
      </c>
      <c r="L21" s="205">
        <f>K21/K24</f>
        <v>1.9607843137254902E-2</v>
      </c>
      <c r="N21" s="207">
        <f>'Salaire (planification)'!N60</f>
        <v>500</v>
      </c>
      <c r="O21" s="205">
        <f>N21/N24</f>
        <v>1.9607843137254902E-2</v>
      </c>
      <c r="Q21" s="207">
        <f>'Salaire (planification)'!Q60</f>
        <v>500</v>
      </c>
      <c r="R21" s="205">
        <f>Q21/Q24</f>
        <v>1.6949152542372881E-2</v>
      </c>
      <c r="T21" s="207">
        <f>'Salaire (planification)'!T60</f>
        <v>500</v>
      </c>
      <c r="U21" s="205">
        <f>T21/T24</f>
        <v>1.6949152542372881E-2</v>
      </c>
      <c r="W21" s="207">
        <f>'Salaire (planification)'!W60</f>
        <v>500</v>
      </c>
      <c r="X21" s="205">
        <f>W21/W24</f>
        <v>1.5873015873015872E-2</v>
      </c>
      <c r="Z21" s="207">
        <f>'Salaire (planification)'!Z60</f>
        <v>500</v>
      </c>
      <c r="AA21" s="205">
        <f>Z21/Z24</f>
        <v>1.5873015873015872E-2</v>
      </c>
      <c r="AC21" s="207">
        <f>'Salaire (planification)'!AC60</f>
        <v>500</v>
      </c>
      <c r="AD21" s="205">
        <f>AC21/AC24</f>
        <v>1.6949152542372881E-2</v>
      </c>
      <c r="AF21" s="207">
        <f>'Salaire (planification)'!AF60</f>
        <v>500</v>
      </c>
      <c r="AG21" s="205">
        <f>AF21/AF24</f>
        <v>1.5873015873015872E-2</v>
      </c>
      <c r="AI21" s="207">
        <f>'Salaire (planification)'!AI60</f>
        <v>500</v>
      </c>
      <c r="AJ21" s="205">
        <f>AI21/AI24</f>
        <v>1.7543859649122806E-2</v>
      </c>
      <c r="AL21" s="207">
        <f>'Salaire (planification)'!AL60</f>
        <v>500</v>
      </c>
      <c r="AM21" s="205">
        <f>AL21/AL24</f>
        <v>1.5873015873015872E-2</v>
      </c>
      <c r="AP21" s="99">
        <f t="shared" si="1"/>
        <v>6000</v>
      </c>
      <c r="AQ21" s="206">
        <f>AP21/AP24</f>
        <v>1.7492711370262391E-2</v>
      </c>
    </row>
    <row r="22" spans="2:60" x14ac:dyDescent="0.15">
      <c r="B22" s="291">
        <v>6190</v>
      </c>
      <c r="C22" s="292" t="s">
        <v>30</v>
      </c>
      <c r="E22" s="207">
        <f>'Salaire (planification)'!E66</f>
        <v>0</v>
      </c>
      <c r="F22" s="205">
        <f>E22/E24</f>
        <v>0</v>
      </c>
      <c r="H22" s="207">
        <f>'Salaire (planification)'!H66</f>
        <v>0</v>
      </c>
      <c r="I22" s="205">
        <f>H22/H24</f>
        <v>0</v>
      </c>
      <c r="K22" s="207">
        <f>'Salaire (planification)'!K66</f>
        <v>0</v>
      </c>
      <c r="L22" s="205">
        <f>K22/K24</f>
        <v>0</v>
      </c>
      <c r="N22" s="207">
        <f>'Salaire (planification)'!N66</f>
        <v>0</v>
      </c>
      <c r="O22" s="205">
        <f>N22/N24</f>
        <v>0</v>
      </c>
      <c r="Q22" s="207">
        <f>'Salaire (planification)'!Q66</f>
        <v>0</v>
      </c>
      <c r="R22" s="205">
        <f>Q22/Q24</f>
        <v>0</v>
      </c>
      <c r="T22" s="207">
        <f>'Salaire (planification)'!T66</f>
        <v>0</v>
      </c>
      <c r="U22" s="205">
        <f>T22/T24</f>
        <v>0</v>
      </c>
      <c r="W22" s="207">
        <f>'Salaire (planification)'!W66</f>
        <v>0</v>
      </c>
      <c r="X22" s="205">
        <f>W22/W24</f>
        <v>0</v>
      </c>
      <c r="Z22" s="207">
        <f>'Salaire (planification)'!Z66</f>
        <v>0</v>
      </c>
      <c r="AA22" s="205">
        <f>Z22/Z24</f>
        <v>0</v>
      </c>
      <c r="AC22" s="207">
        <f>'Salaire (planification)'!AC66</f>
        <v>0</v>
      </c>
      <c r="AD22" s="205">
        <f>AC22/AC24</f>
        <v>0</v>
      </c>
      <c r="AF22" s="207">
        <f>'Salaire (planification)'!AF66</f>
        <v>0</v>
      </c>
      <c r="AG22" s="205">
        <f>AF22/AF24</f>
        <v>0</v>
      </c>
      <c r="AI22" s="207">
        <f>'Salaire (planification)'!AI66</f>
        <v>0</v>
      </c>
      <c r="AJ22" s="205">
        <f>AI22/AI24</f>
        <v>0</v>
      </c>
      <c r="AL22" s="207">
        <f>'Salaire (planification)'!AL66</f>
        <v>0</v>
      </c>
      <c r="AM22" s="205">
        <f>AL22/AL24</f>
        <v>0</v>
      </c>
      <c r="AP22" s="99">
        <f t="shared" si="1"/>
        <v>0</v>
      </c>
      <c r="AQ22" s="206">
        <f>AP22/AP24</f>
        <v>0</v>
      </c>
    </row>
    <row r="23" spans="2:60" x14ac:dyDescent="0.15">
      <c r="B23" s="20"/>
      <c r="C23" s="71"/>
      <c r="E23" s="207"/>
      <c r="F23" s="205"/>
      <c r="H23" s="207"/>
      <c r="I23" s="205"/>
      <c r="K23" s="207"/>
      <c r="L23" s="205"/>
      <c r="N23" s="207"/>
      <c r="O23" s="205"/>
      <c r="Q23" s="207"/>
      <c r="R23" s="205"/>
      <c r="T23" s="207"/>
      <c r="U23" s="205"/>
      <c r="W23" s="207"/>
      <c r="X23" s="205"/>
      <c r="Z23" s="207"/>
      <c r="AA23" s="205"/>
      <c r="AC23" s="207"/>
      <c r="AD23" s="205"/>
      <c r="AF23" s="207"/>
      <c r="AG23" s="205"/>
      <c r="AI23" s="207"/>
      <c r="AJ23" s="205"/>
      <c r="AL23" s="207"/>
      <c r="AM23" s="205"/>
      <c r="AP23" s="99"/>
      <c r="AQ23" s="206"/>
    </row>
    <row r="24" spans="2:60" ht="14" thickBot="1" x14ac:dyDescent="0.2">
      <c r="B24" s="209"/>
      <c r="C24" s="210" t="s">
        <v>31</v>
      </c>
      <c r="D24" s="85"/>
      <c r="E24" s="211">
        <f>SUM(E13:E22)</f>
        <v>24500</v>
      </c>
      <c r="F24" s="212">
        <f>+SUM(F13:F22)</f>
        <v>1.0000000000000002</v>
      </c>
      <c r="G24" s="85"/>
      <c r="H24" s="211">
        <f>SUM(H13:H22)</f>
        <v>24500</v>
      </c>
      <c r="I24" s="212">
        <f>+SUM(I13:I22)</f>
        <v>1.0000000000000002</v>
      </c>
      <c r="J24" s="85"/>
      <c r="K24" s="211">
        <f>SUM(K13:K22)</f>
        <v>25500</v>
      </c>
      <c r="L24" s="212">
        <f>+SUM(L13:L22)</f>
        <v>1</v>
      </c>
      <c r="M24" s="85"/>
      <c r="N24" s="211">
        <f>SUM(N13:N22)</f>
        <v>25500</v>
      </c>
      <c r="O24" s="212">
        <f>+SUM(O13:O22)</f>
        <v>1</v>
      </c>
      <c r="P24" s="85"/>
      <c r="Q24" s="211">
        <f>SUM(Q13:Q22)</f>
        <v>29500</v>
      </c>
      <c r="R24" s="212">
        <f>+SUM(R13:R22)</f>
        <v>0.99999999999999978</v>
      </c>
      <c r="S24" s="85"/>
      <c r="T24" s="211">
        <f>SUM(T13:T22)</f>
        <v>29500</v>
      </c>
      <c r="U24" s="212">
        <f>+SUM(U13:U22)</f>
        <v>0.99999999999999978</v>
      </c>
      <c r="V24" s="85"/>
      <c r="W24" s="211">
        <f>SUM(W13:W22)</f>
        <v>31500</v>
      </c>
      <c r="X24" s="212">
        <f>+SUM(X13:X22)</f>
        <v>0.99999999999999978</v>
      </c>
      <c r="Y24" s="85"/>
      <c r="Z24" s="211">
        <f>SUM(Z13:Z22)</f>
        <v>31500</v>
      </c>
      <c r="AA24" s="212">
        <f>+SUM(AA13:AA22)</f>
        <v>0.99999999999999978</v>
      </c>
      <c r="AB24" s="85"/>
      <c r="AC24" s="211">
        <f>SUM(AC13:AC22)</f>
        <v>29500</v>
      </c>
      <c r="AD24" s="212">
        <f>+SUM(AD13:AD22)</f>
        <v>0.99999999999999978</v>
      </c>
      <c r="AE24" s="85"/>
      <c r="AF24" s="211">
        <f>SUM(AF13:AF22)</f>
        <v>31500</v>
      </c>
      <c r="AG24" s="212">
        <f>+SUM(AG13:AG22)</f>
        <v>0.99999999999999978</v>
      </c>
      <c r="AH24" s="85"/>
      <c r="AI24" s="211">
        <f>SUM(AI13:AI22)</f>
        <v>28500</v>
      </c>
      <c r="AJ24" s="212">
        <f>+SUM(AJ13:AJ22)</f>
        <v>1.0000000000000002</v>
      </c>
      <c r="AK24" s="85"/>
      <c r="AL24" s="211">
        <f>SUM(AL13:AL22)</f>
        <v>31500</v>
      </c>
      <c r="AM24" s="212">
        <f>+SUM(AM13:AM22)</f>
        <v>0.99999999999999978</v>
      </c>
      <c r="AN24" s="85"/>
      <c r="AO24" s="85"/>
      <c r="AP24" s="213">
        <f t="shared" si="1"/>
        <v>343000</v>
      </c>
      <c r="AQ24" s="212">
        <f>+SUM(AQ13:AQ22)</f>
        <v>0.99807310609458499</v>
      </c>
      <c r="AR24" s="57"/>
    </row>
    <row r="25" spans="2:60" ht="15" thickTop="1" thickBot="1" x14ac:dyDescent="0.2">
      <c r="E25" s="214"/>
      <c r="F25" s="215"/>
      <c r="H25" s="214"/>
      <c r="I25" s="215"/>
      <c r="K25" s="214"/>
      <c r="L25" s="215"/>
      <c r="N25" s="214"/>
      <c r="O25" s="215"/>
      <c r="Q25" s="214"/>
      <c r="R25" s="215"/>
      <c r="T25" s="214"/>
      <c r="U25" s="215"/>
      <c r="W25" s="214"/>
      <c r="X25" s="215"/>
      <c r="Z25" s="214"/>
      <c r="AA25" s="215"/>
      <c r="AC25" s="214"/>
      <c r="AD25" s="215"/>
      <c r="AF25" s="214"/>
      <c r="AG25" s="215"/>
      <c r="AI25" s="214"/>
      <c r="AJ25" s="215"/>
      <c r="AL25" s="214"/>
      <c r="AM25" s="215"/>
      <c r="AP25" s="91"/>
      <c r="AQ25" s="216"/>
    </row>
    <row r="26" spans="2:60" x14ac:dyDescent="0.15">
      <c r="B26" s="192">
        <v>6200</v>
      </c>
      <c r="C26" s="193" t="s">
        <v>32</v>
      </c>
      <c r="D26" s="85"/>
      <c r="E26" s="217"/>
      <c r="F26" s="218"/>
      <c r="G26" s="85"/>
      <c r="H26" s="217"/>
      <c r="I26" s="218"/>
      <c r="J26" s="85"/>
      <c r="K26" s="217"/>
      <c r="L26" s="218"/>
      <c r="M26" s="85"/>
      <c r="N26" s="217"/>
      <c r="O26" s="218"/>
      <c r="P26" s="85"/>
      <c r="Q26" s="217"/>
      <c r="R26" s="218"/>
      <c r="S26" s="85"/>
      <c r="T26" s="217"/>
      <c r="U26" s="218"/>
      <c r="V26" s="85"/>
      <c r="W26" s="217"/>
      <c r="X26" s="218"/>
      <c r="Y26" s="85"/>
      <c r="Z26" s="217"/>
      <c r="AA26" s="218"/>
      <c r="AB26" s="85"/>
      <c r="AC26" s="217"/>
      <c r="AD26" s="218"/>
      <c r="AE26" s="85"/>
      <c r="AF26" s="217"/>
      <c r="AG26" s="218"/>
      <c r="AH26" s="85"/>
      <c r="AI26" s="217"/>
      <c r="AJ26" s="218"/>
      <c r="AK26" s="85"/>
      <c r="AL26" s="217"/>
      <c r="AM26" s="218"/>
      <c r="AN26" s="85"/>
      <c r="AO26" s="85"/>
      <c r="AP26" s="219"/>
      <c r="AQ26" s="220"/>
      <c r="AR26" s="85"/>
      <c r="AS26" s="85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</row>
    <row r="27" spans="2:60" x14ac:dyDescent="0.15">
      <c r="B27" s="198"/>
      <c r="C27" s="199"/>
      <c r="D27" s="137"/>
      <c r="E27" s="222"/>
      <c r="F27" s="223"/>
      <c r="G27" s="137"/>
      <c r="H27" s="222"/>
      <c r="I27" s="223"/>
      <c r="J27" s="137"/>
      <c r="K27" s="222"/>
      <c r="L27" s="223"/>
      <c r="M27" s="137"/>
      <c r="N27" s="222"/>
      <c r="O27" s="223"/>
      <c r="P27" s="137"/>
      <c r="Q27" s="222"/>
      <c r="R27" s="223"/>
      <c r="S27" s="137"/>
      <c r="T27" s="222"/>
      <c r="U27" s="223"/>
      <c r="V27" s="137"/>
      <c r="W27" s="222"/>
      <c r="X27" s="223"/>
      <c r="Y27" s="137"/>
      <c r="Z27" s="222"/>
      <c r="AA27" s="223"/>
      <c r="AB27" s="137"/>
      <c r="AC27" s="222"/>
      <c r="AD27" s="223"/>
      <c r="AE27" s="137"/>
      <c r="AF27" s="222"/>
      <c r="AG27" s="223"/>
      <c r="AH27" s="137"/>
      <c r="AI27" s="222"/>
      <c r="AJ27" s="223"/>
      <c r="AK27" s="137"/>
      <c r="AL27" s="222"/>
      <c r="AM27" s="223"/>
      <c r="AN27" s="137"/>
      <c r="AO27" s="137"/>
      <c r="AP27" s="224"/>
      <c r="AQ27" s="225"/>
      <c r="AR27" s="85"/>
      <c r="AS27" s="85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</row>
    <row r="28" spans="2:60" x14ac:dyDescent="0.15">
      <c r="B28" s="291">
        <v>6205</v>
      </c>
      <c r="C28" s="292" t="s">
        <v>33</v>
      </c>
      <c r="E28" s="269">
        <f>'Salaire (planification)'!E73</f>
        <v>2785</v>
      </c>
      <c r="F28" s="205">
        <f>E28/E37</f>
        <v>0.91914191419141911</v>
      </c>
      <c r="H28" s="269">
        <f>'Salaire (planification)'!H73</f>
        <v>2785</v>
      </c>
      <c r="I28" s="205">
        <f>H28/H37</f>
        <v>0.91914191419141911</v>
      </c>
      <c r="K28" s="269">
        <f>'Salaire (planification)'!K73</f>
        <v>2905</v>
      </c>
      <c r="L28" s="205">
        <f>K28/K37</f>
        <v>0.91930379746835444</v>
      </c>
      <c r="N28" s="269">
        <f>'Salaire (planification)'!N73</f>
        <v>2905</v>
      </c>
      <c r="O28" s="205">
        <f>N28/N37</f>
        <v>0.91930379746835444</v>
      </c>
      <c r="Q28" s="269">
        <f>'Salaire (planification)'!Q73</f>
        <v>3355</v>
      </c>
      <c r="R28" s="205">
        <f>Q28/Q37</f>
        <v>0.91917808219178088</v>
      </c>
      <c r="T28" s="269">
        <f>'Salaire (planification)'!T73</f>
        <v>3355</v>
      </c>
      <c r="U28" s="205">
        <f>T28/T37</f>
        <v>0.91917808219178088</v>
      </c>
      <c r="W28" s="269">
        <f>'Salaire (planification)'!W73</f>
        <v>3585</v>
      </c>
      <c r="X28" s="205">
        <f>W28/W37</f>
        <v>0.91923076923076918</v>
      </c>
      <c r="Z28" s="269">
        <f>'Salaire (planification)'!Z73</f>
        <v>3585</v>
      </c>
      <c r="AA28" s="205">
        <f>Z28/Z37</f>
        <v>0.91923076923076918</v>
      </c>
      <c r="AC28" s="269">
        <f>'Salaire (planification)'!AC73</f>
        <v>3355</v>
      </c>
      <c r="AD28" s="205">
        <f>AC28/AC37</f>
        <v>0.91917808219178088</v>
      </c>
      <c r="AF28" s="269">
        <f>'Salaire (planification)'!AF73</f>
        <v>3585</v>
      </c>
      <c r="AG28" s="205">
        <f>AF28/AF37</f>
        <v>0.91923076923076918</v>
      </c>
      <c r="AI28" s="269">
        <f>'Salaire (planification)'!AI73</f>
        <v>3245</v>
      </c>
      <c r="AJ28" s="205">
        <f>AI28/AI37</f>
        <v>0.91926345609065152</v>
      </c>
      <c r="AL28" s="269">
        <f>'Salaire (planification)'!AL73</f>
        <v>3585</v>
      </c>
      <c r="AM28" s="205">
        <f>AL28/AL37</f>
        <v>0.91923076923076918</v>
      </c>
      <c r="AP28" s="99">
        <f t="shared" ref="AP28:AP36" si="2">SUM(+$AL28+$AI28+$AF28+$AC28+$Z28+$W28+$T28+$Q28+$N28+$K28+$H28+$E28)</f>
        <v>39030</v>
      </c>
      <c r="AQ28" s="206">
        <f>AP28/AP37</f>
        <v>0.91921808761186996</v>
      </c>
    </row>
    <row r="29" spans="2:60" x14ac:dyDescent="0.15">
      <c r="B29" s="291">
        <v>6220</v>
      </c>
      <c r="C29" s="292" t="s">
        <v>34</v>
      </c>
      <c r="E29" s="270">
        <v>0</v>
      </c>
      <c r="F29" s="205">
        <f>E29/E37</f>
        <v>0</v>
      </c>
      <c r="H29" s="270">
        <v>0</v>
      </c>
      <c r="I29" s="205">
        <f>H29/H37</f>
        <v>0</v>
      </c>
      <c r="K29" s="270">
        <v>0</v>
      </c>
      <c r="L29" s="205">
        <f>K29/K37</f>
        <v>0</v>
      </c>
      <c r="N29" s="270">
        <v>0</v>
      </c>
      <c r="O29" s="205">
        <f>N29/N37</f>
        <v>0</v>
      </c>
      <c r="Q29" s="270">
        <v>0</v>
      </c>
      <c r="R29" s="205">
        <f>Q29/Q37</f>
        <v>0</v>
      </c>
      <c r="T29" s="270">
        <v>0</v>
      </c>
      <c r="U29" s="205">
        <f>T29/T37</f>
        <v>0</v>
      </c>
      <c r="W29" s="270">
        <v>0</v>
      </c>
      <c r="X29" s="205">
        <f>W29/W37</f>
        <v>0</v>
      </c>
      <c r="Z29" s="270">
        <v>0</v>
      </c>
      <c r="AA29" s="205">
        <f>Z29/Z37</f>
        <v>0</v>
      </c>
      <c r="AC29" s="270">
        <v>0</v>
      </c>
      <c r="AD29" s="205">
        <f>AC29/AC37</f>
        <v>0</v>
      </c>
      <c r="AF29" s="270">
        <v>0</v>
      </c>
      <c r="AG29" s="205">
        <f>AF29/AF37</f>
        <v>0</v>
      </c>
      <c r="AI29" s="270">
        <v>0</v>
      </c>
      <c r="AJ29" s="205">
        <f>AI29/AI37</f>
        <v>0</v>
      </c>
      <c r="AL29" s="270">
        <v>0</v>
      </c>
      <c r="AM29" s="205">
        <f>AL29/AL37</f>
        <v>0</v>
      </c>
      <c r="AP29" s="99">
        <f t="shared" si="2"/>
        <v>0</v>
      </c>
      <c r="AQ29" s="206">
        <f>AP29/AP37</f>
        <v>0</v>
      </c>
    </row>
    <row r="30" spans="2:60" x14ac:dyDescent="0.15">
      <c r="B30" s="291">
        <v>6230</v>
      </c>
      <c r="C30" s="292" t="s">
        <v>35</v>
      </c>
      <c r="E30" s="271">
        <v>0</v>
      </c>
      <c r="F30" s="205">
        <f>E30/E37</f>
        <v>0</v>
      </c>
      <c r="H30" s="271">
        <v>0</v>
      </c>
      <c r="I30" s="205">
        <f>H30/H37</f>
        <v>0</v>
      </c>
      <c r="K30" s="271">
        <v>0</v>
      </c>
      <c r="L30" s="205">
        <f>K30/K37</f>
        <v>0</v>
      </c>
      <c r="N30" s="271">
        <v>0</v>
      </c>
      <c r="O30" s="205">
        <f>N30/N37</f>
        <v>0</v>
      </c>
      <c r="Q30" s="271">
        <v>0</v>
      </c>
      <c r="R30" s="205">
        <f>Q30/Q37</f>
        <v>0</v>
      </c>
      <c r="T30" s="271">
        <v>0</v>
      </c>
      <c r="U30" s="205">
        <f>T30/T37</f>
        <v>0</v>
      </c>
      <c r="W30" s="271">
        <v>0</v>
      </c>
      <c r="X30" s="205">
        <f>W30/W37</f>
        <v>0</v>
      </c>
      <c r="Z30" s="271">
        <v>0</v>
      </c>
      <c r="AA30" s="205">
        <f>Z30/Z37</f>
        <v>0</v>
      </c>
      <c r="AC30" s="271">
        <v>0</v>
      </c>
      <c r="AD30" s="205">
        <f>AC30/AC37</f>
        <v>0</v>
      </c>
      <c r="AF30" s="271">
        <v>0</v>
      </c>
      <c r="AG30" s="205">
        <f>AF30/AF37</f>
        <v>0</v>
      </c>
      <c r="AI30" s="271">
        <v>0</v>
      </c>
      <c r="AJ30" s="205">
        <f>AI30/AI37</f>
        <v>0</v>
      </c>
      <c r="AL30" s="271">
        <v>0</v>
      </c>
      <c r="AM30" s="205">
        <f>AL30/AL37</f>
        <v>0</v>
      </c>
      <c r="AP30" s="99">
        <f t="shared" si="2"/>
        <v>0</v>
      </c>
      <c r="AQ30" s="206">
        <f>AP30/AP37</f>
        <v>0</v>
      </c>
    </row>
    <row r="31" spans="2:60" x14ac:dyDescent="0.15">
      <c r="B31" s="291">
        <v>6240</v>
      </c>
      <c r="C31" s="292" t="s">
        <v>36</v>
      </c>
      <c r="E31" s="271">
        <v>0</v>
      </c>
      <c r="F31" s="205">
        <f>E31/E37</f>
        <v>0</v>
      </c>
      <c r="H31" s="271">
        <v>0</v>
      </c>
      <c r="I31" s="205">
        <f>H31/H37</f>
        <v>0</v>
      </c>
      <c r="K31" s="271">
        <v>0</v>
      </c>
      <c r="L31" s="205">
        <f>K31/K37</f>
        <v>0</v>
      </c>
      <c r="N31" s="271">
        <v>0</v>
      </c>
      <c r="O31" s="205">
        <f>N31/N37</f>
        <v>0</v>
      </c>
      <c r="Q31" s="271">
        <v>0</v>
      </c>
      <c r="R31" s="205">
        <f>Q31/Q37</f>
        <v>0</v>
      </c>
      <c r="T31" s="271">
        <v>0</v>
      </c>
      <c r="U31" s="205">
        <f>T31/T37</f>
        <v>0</v>
      </c>
      <c r="W31" s="271">
        <v>0</v>
      </c>
      <c r="X31" s="205">
        <f>W31/W37</f>
        <v>0</v>
      </c>
      <c r="Z31" s="271">
        <v>0</v>
      </c>
      <c r="AA31" s="205">
        <f>Z31/Z37</f>
        <v>0</v>
      </c>
      <c r="AC31" s="271">
        <v>0</v>
      </c>
      <c r="AD31" s="205">
        <f>AC31/AC37</f>
        <v>0</v>
      </c>
      <c r="AF31" s="271">
        <v>0</v>
      </c>
      <c r="AG31" s="205">
        <f>AF31/AF37</f>
        <v>0</v>
      </c>
      <c r="AI31" s="271">
        <v>0</v>
      </c>
      <c r="AJ31" s="205">
        <f>AI31/AI37</f>
        <v>0</v>
      </c>
      <c r="AL31" s="271">
        <v>0</v>
      </c>
      <c r="AM31" s="205">
        <f>AL31/AL37</f>
        <v>0</v>
      </c>
      <c r="AP31" s="99">
        <f t="shared" si="2"/>
        <v>0</v>
      </c>
      <c r="AQ31" s="206">
        <f>AP31/AP37</f>
        <v>0</v>
      </c>
    </row>
    <row r="32" spans="2:60" x14ac:dyDescent="0.15">
      <c r="B32" s="291">
        <v>6245</v>
      </c>
      <c r="C32" s="292" t="s">
        <v>18</v>
      </c>
      <c r="E32" s="272">
        <f>'Salaire (planification)'!E74</f>
        <v>245</v>
      </c>
      <c r="F32" s="205">
        <f>E32/E37</f>
        <v>8.0858085808580851E-2</v>
      </c>
      <c r="H32" s="272">
        <f>'Salaire (planification)'!H74</f>
        <v>245</v>
      </c>
      <c r="I32" s="205">
        <f>H32/H37</f>
        <v>8.0858085808580851E-2</v>
      </c>
      <c r="K32" s="272">
        <f>'Salaire (planification)'!K74</f>
        <v>255</v>
      </c>
      <c r="L32" s="205">
        <f>K32/K37</f>
        <v>8.0696202531645569E-2</v>
      </c>
      <c r="N32" s="272">
        <f>'Salaire (planification)'!N74</f>
        <v>255</v>
      </c>
      <c r="O32" s="205">
        <f>N32/N37</f>
        <v>8.0696202531645569E-2</v>
      </c>
      <c r="Q32" s="272">
        <f>'Salaire (planification)'!Q74</f>
        <v>295</v>
      </c>
      <c r="R32" s="205">
        <f>Q32/Q37</f>
        <v>8.0821917808219179E-2</v>
      </c>
      <c r="T32" s="272">
        <f>'Salaire (planification)'!T74</f>
        <v>295</v>
      </c>
      <c r="U32" s="205">
        <f>T32/T37</f>
        <v>8.0821917808219179E-2</v>
      </c>
      <c r="W32" s="272">
        <f>'Salaire (planification)'!W74</f>
        <v>315</v>
      </c>
      <c r="X32" s="205">
        <f>W32/W37</f>
        <v>8.0769230769230774E-2</v>
      </c>
      <c r="Z32" s="272">
        <f>'Salaire (planification)'!Z74</f>
        <v>315</v>
      </c>
      <c r="AA32" s="205">
        <f>Z32/Z37</f>
        <v>8.0769230769230774E-2</v>
      </c>
      <c r="AC32" s="272">
        <f>'Salaire (planification)'!AC74</f>
        <v>295</v>
      </c>
      <c r="AD32" s="205">
        <f>AC32/AC37</f>
        <v>8.0821917808219179E-2</v>
      </c>
      <c r="AF32" s="272">
        <f>'Salaire (planification)'!AF74</f>
        <v>315</v>
      </c>
      <c r="AG32" s="205">
        <f>AF32/AF37</f>
        <v>8.0769230769230774E-2</v>
      </c>
      <c r="AI32" s="272">
        <f>'Salaire (planification)'!AI74</f>
        <v>285</v>
      </c>
      <c r="AJ32" s="205">
        <f>AI32/AI37</f>
        <v>8.0736543909348438E-2</v>
      </c>
      <c r="AL32" s="272">
        <f>'Salaire (planification)'!AL74</f>
        <v>315</v>
      </c>
      <c r="AM32" s="205">
        <f>AL32/AL37</f>
        <v>8.0769230769230774E-2</v>
      </c>
      <c r="AP32" s="99">
        <f t="shared" si="2"/>
        <v>3430</v>
      </c>
      <c r="AQ32" s="206">
        <f>AP32/AP37</f>
        <v>8.0781912388130012E-2</v>
      </c>
    </row>
    <row r="33" spans="2:69" x14ac:dyDescent="0.15">
      <c r="B33" s="291">
        <v>6255</v>
      </c>
      <c r="C33" s="292" t="s">
        <v>37</v>
      </c>
      <c r="E33" s="271">
        <v>0</v>
      </c>
      <c r="F33" s="205">
        <f>E33/E37</f>
        <v>0</v>
      </c>
      <c r="G33" s="12"/>
      <c r="H33" s="271">
        <v>0</v>
      </c>
      <c r="I33" s="205">
        <f>H33/H37</f>
        <v>0</v>
      </c>
      <c r="J33" s="12"/>
      <c r="K33" s="271">
        <v>0</v>
      </c>
      <c r="L33" s="205">
        <f>K33/K37</f>
        <v>0</v>
      </c>
      <c r="M33" s="12"/>
      <c r="N33" s="271">
        <v>0</v>
      </c>
      <c r="O33" s="205">
        <f>N33/N37</f>
        <v>0</v>
      </c>
      <c r="P33" s="12"/>
      <c r="Q33" s="271">
        <v>0</v>
      </c>
      <c r="R33" s="205">
        <f>Q33/Q37</f>
        <v>0</v>
      </c>
      <c r="S33" s="12"/>
      <c r="T33" s="271">
        <v>0</v>
      </c>
      <c r="U33" s="205">
        <f>T33/T37</f>
        <v>0</v>
      </c>
      <c r="V33" s="12"/>
      <c r="W33" s="271">
        <v>0</v>
      </c>
      <c r="X33" s="205">
        <f>W33/W37</f>
        <v>0</v>
      </c>
      <c r="Z33" s="271">
        <v>0</v>
      </c>
      <c r="AA33" s="205">
        <f>Z33/Z37</f>
        <v>0</v>
      </c>
      <c r="AB33" s="12"/>
      <c r="AC33" s="271">
        <v>0</v>
      </c>
      <c r="AD33" s="205">
        <f>AC33/AC37</f>
        <v>0</v>
      </c>
      <c r="AE33" s="12"/>
      <c r="AF33" s="271">
        <v>0</v>
      </c>
      <c r="AG33" s="205">
        <f>AF33/AF37</f>
        <v>0</v>
      </c>
      <c r="AH33" s="12"/>
      <c r="AI33" s="271">
        <v>0</v>
      </c>
      <c r="AJ33" s="205">
        <f>AI33/AI37</f>
        <v>0</v>
      </c>
      <c r="AK33" s="12"/>
      <c r="AL33" s="271">
        <v>0</v>
      </c>
      <c r="AM33" s="205">
        <f>AL33/AL37</f>
        <v>0</v>
      </c>
      <c r="AN33" s="12"/>
      <c r="AO33" s="12"/>
      <c r="AP33" s="99">
        <f t="shared" si="2"/>
        <v>0</v>
      </c>
      <c r="AQ33" s="206">
        <f>AP33/AP37</f>
        <v>0</v>
      </c>
      <c r="AR33" s="226"/>
      <c r="AS33" s="226"/>
      <c r="AT33" s="226"/>
      <c r="AU33" s="221"/>
      <c r="AV33" s="221"/>
      <c r="AW33" s="221"/>
      <c r="AX33" s="221"/>
      <c r="AY33" s="221"/>
      <c r="AZ33" s="221"/>
      <c r="BA33" s="221"/>
      <c r="BB33" s="226"/>
      <c r="BC33" s="226"/>
      <c r="BD33" s="226"/>
      <c r="BE33" s="226"/>
      <c r="BF33" s="226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</row>
    <row r="34" spans="2:69" x14ac:dyDescent="0.15">
      <c r="B34" s="291">
        <v>6260</v>
      </c>
      <c r="C34" s="292" t="s">
        <v>38</v>
      </c>
      <c r="E34" s="271">
        <v>0</v>
      </c>
      <c r="F34" s="205">
        <f>E34/E37</f>
        <v>0</v>
      </c>
      <c r="H34" s="271">
        <v>0</v>
      </c>
      <c r="I34" s="205">
        <f>H34/H37</f>
        <v>0</v>
      </c>
      <c r="K34" s="271">
        <v>0</v>
      </c>
      <c r="L34" s="205">
        <f>K34/K37</f>
        <v>0</v>
      </c>
      <c r="N34" s="271">
        <v>0</v>
      </c>
      <c r="O34" s="205">
        <f>N34/N37</f>
        <v>0</v>
      </c>
      <c r="Q34" s="271">
        <v>0</v>
      </c>
      <c r="R34" s="205">
        <f>Q34/Q37</f>
        <v>0</v>
      </c>
      <c r="T34" s="271">
        <v>0</v>
      </c>
      <c r="U34" s="205">
        <f>T34/T37</f>
        <v>0</v>
      </c>
      <c r="W34" s="271">
        <v>0</v>
      </c>
      <c r="X34" s="205">
        <f>W34/W37</f>
        <v>0</v>
      </c>
      <c r="Z34" s="271">
        <v>0</v>
      </c>
      <c r="AA34" s="205">
        <f>Z34/Z37</f>
        <v>0</v>
      </c>
      <c r="AC34" s="271">
        <v>0</v>
      </c>
      <c r="AD34" s="205">
        <f>AC34/AC37</f>
        <v>0</v>
      </c>
      <c r="AF34" s="271">
        <v>0</v>
      </c>
      <c r="AG34" s="205">
        <f>AF34/AF37</f>
        <v>0</v>
      </c>
      <c r="AI34" s="271">
        <v>0</v>
      </c>
      <c r="AJ34" s="205">
        <f>AI34/AI37</f>
        <v>0</v>
      </c>
      <c r="AL34" s="271">
        <v>0</v>
      </c>
      <c r="AM34" s="205">
        <f>AL34/AL37</f>
        <v>0</v>
      </c>
      <c r="AP34" s="99">
        <f t="shared" si="2"/>
        <v>0</v>
      </c>
      <c r="AQ34" s="206">
        <f>AP34/AP37</f>
        <v>0</v>
      </c>
    </row>
    <row r="35" spans="2:69" x14ac:dyDescent="0.15">
      <c r="B35" s="291">
        <v>6265</v>
      </c>
      <c r="C35" s="292" t="s">
        <v>39</v>
      </c>
      <c r="E35" s="271">
        <v>0</v>
      </c>
      <c r="F35" s="205">
        <f>E35/E37</f>
        <v>0</v>
      </c>
      <c r="H35" s="271">
        <v>0</v>
      </c>
      <c r="I35" s="205">
        <f>H35/H37</f>
        <v>0</v>
      </c>
      <c r="K35" s="271">
        <v>0</v>
      </c>
      <c r="L35" s="205">
        <f>K35/K37</f>
        <v>0</v>
      </c>
      <c r="N35" s="271">
        <v>0</v>
      </c>
      <c r="O35" s="205">
        <f>N35/N37</f>
        <v>0</v>
      </c>
      <c r="Q35" s="271">
        <v>0</v>
      </c>
      <c r="R35" s="205">
        <f>Q35/Q37</f>
        <v>0</v>
      </c>
      <c r="T35" s="271">
        <v>0</v>
      </c>
      <c r="U35" s="205">
        <f>T35/T37</f>
        <v>0</v>
      </c>
      <c r="W35" s="271">
        <v>0</v>
      </c>
      <c r="X35" s="205">
        <f>W35/W37</f>
        <v>0</v>
      </c>
      <c r="Z35" s="271">
        <v>0</v>
      </c>
      <c r="AA35" s="205">
        <f>Z35/Z37</f>
        <v>0</v>
      </c>
      <c r="AC35" s="271">
        <v>0</v>
      </c>
      <c r="AD35" s="205">
        <f>AC35/AC37</f>
        <v>0</v>
      </c>
      <c r="AF35" s="271">
        <v>0</v>
      </c>
      <c r="AG35" s="205">
        <f>AF35/AF37</f>
        <v>0</v>
      </c>
      <c r="AI35" s="271">
        <v>0</v>
      </c>
      <c r="AJ35" s="205">
        <f>AI35/AI37</f>
        <v>0</v>
      </c>
      <c r="AL35" s="271">
        <v>0</v>
      </c>
      <c r="AM35" s="205">
        <f>AL35/AL37</f>
        <v>0</v>
      </c>
      <c r="AP35" s="99">
        <f t="shared" si="2"/>
        <v>0</v>
      </c>
      <c r="AQ35" s="206">
        <f>AP35/AP37</f>
        <v>0</v>
      </c>
    </row>
    <row r="36" spans="2:69" x14ac:dyDescent="0.15">
      <c r="B36" s="293" t="s">
        <v>40</v>
      </c>
      <c r="C36" s="292" t="s">
        <v>41</v>
      </c>
      <c r="E36" s="271">
        <v>0</v>
      </c>
      <c r="F36" s="205">
        <f>E36/E37</f>
        <v>0</v>
      </c>
      <c r="H36" s="271">
        <v>0</v>
      </c>
      <c r="I36" s="205">
        <f>H36/H37</f>
        <v>0</v>
      </c>
      <c r="K36" s="271">
        <v>0</v>
      </c>
      <c r="L36" s="205">
        <f>K36/K37</f>
        <v>0</v>
      </c>
      <c r="N36" s="271">
        <v>0</v>
      </c>
      <c r="O36" s="205">
        <f>N36/N37</f>
        <v>0</v>
      </c>
      <c r="Q36" s="271">
        <v>0</v>
      </c>
      <c r="R36" s="205">
        <f>Q36/Q37</f>
        <v>0</v>
      </c>
      <c r="T36" s="271">
        <v>0</v>
      </c>
      <c r="U36" s="205">
        <f>T36/T37</f>
        <v>0</v>
      </c>
      <c r="W36" s="271">
        <v>0</v>
      </c>
      <c r="X36" s="205">
        <f>W36/W37</f>
        <v>0</v>
      </c>
      <c r="Z36" s="271">
        <v>0</v>
      </c>
      <c r="AA36" s="205">
        <f>Z36/Z37</f>
        <v>0</v>
      </c>
      <c r="AC36" s="271">
        <v>0</v>
      </c>
      <c r="AD36" s="205">
        <f>AC36/AC37</f>
        <v>0</v>
      </c>
      <c r="AF36" s="271">
        <v>0</v>
      </c>
      <c r="AG36" s="205">
        <f>AF36/AF37</f>
        <v>0</v>
      </c>
      <c r="AI36" s="271">
        <v>0</v>
      </c>
      <c r="AJ36" s="205">
        <f>AI36/AI37</f>
        <v>0</v>
      </c>
      <c r="AL36" s="271">
        <v>0</v>
      </c>
      <c r="AM36" s="205">
        <f>AL36/AL37</f>
        <v>0</v>
      </c>
      <c r="AP36" s="99">
        <f t="shared" si="2"/>
        <v>0</v>
      </c>
      <c r="AQ36" s="206">
        <f>AP36/AP37</f>
        <v>0</v>
      </c>
    </row>
    <row r="37" spans="2:69" ht="14" thickBot="1" x14ac:dyDescent="0.2">
      <c r="B37" s="283" t="s">
        <v>42</v>
      </c>
      <c r="C37" s="284"/>
      <c r="D37" s="85"/>
      <c r="E37" s="211">
        <f>SUM(E28:E36)</f>
        <v>3030</v>
      </c>
      <c r="F37" s="212">
        <f>SUM(F28:F36)</f>
        <v>1</v>
      </c>
      <c r="G37" s="85"/>
      <c r="H37" s="211">
        <f>SUM(H28:H36)</f>
        <v>3030</v>
      </c>
      <c r="I37" s="212">
        <f>SUM(I28:I36)</f>
        <v>1</v>
      </c>
      <c r="J37" s="85"/>
      <c r="K37" s="211">
        <f>SUM(K28:K36)</f>
        <v>3160</v>
      </c>
      <c r="L37" s="212">
        <f>SUM(L28:L36)</f>
        <v>1</v>
      </c>
      <c r="M37" s="85"/>
      <c r="N37" s="211">
        <f>SUM(N28:N36)</f>
        <v>3160</v>
      </c>
      <c r="O37" s="212">
        <f>SUM(O28:O36)</f>
        <v>1</v>
      </c>
      <c r="P37" s="85"/>
      <c r="Q37" s="211">
        <f>SUM(Q28:Q36)</f>
        <v>3650</v>
      </c>
      <c r="R37" s="212">
        <f>SUM(R28:R36)</f>
        <v>1</v>
      </c>
      <c r="S37" s="85"/>
      <c r="T37" s="211">
        <f>SUM(T28:T36)</f>
        <v>3650</v>
      </c>
      <c r="U37" s="212">
        <f>SUM(U28:U36)</f>
        <v>1</v>
      </c>
      <c r="V37" s="85"/>
      <c r="W37" s="211">
        <f>SUM(W28:W36)</f>
        <v>3900</v>
      </c>
      <c r="X37" s="212">
        <f>SUM(X28:X36)</f>
        <v>1</v>
      </c>
      <c r="Y37" s="85"/>
      <c r="Z37" s="211">
        <f>SUM(Z28:Z36)</f>
        <v>3900</v>
      </c>
      <c r="AA37" s="212">
        <f>SUM(AA28:AA36)</f>
        <v>1</v>
      </c>
      <c r="AB37" s="85"/>
      <c r="AC37" s="211">
        <f>SUM(AC28:AC36)</f>
        <v>3650</v>
      </c>
      <c r="AD37" s="212">
        <f>SUM(AD28:AD36)</f>
        <v>1</v>
      </c>
      <c r="AE37" s="85"/>
      <c r="AF37" s="211">
        <f>SUM(AF28:AF36)</f>
        <v>3900</v>
      </c>
      <c r="AG37" s="212">
        <f>SUM(AG28:AG36)</f>
        <v>1</v>
      </c>
      <c r="AH37" s="85"/>
      <c r="AI37" s="211">
        <f>SUM(AI28:AI36)</f>
        <v>3530</v>
      </c>
      <c r="AJ37" s="212">
        <f>SUM(AJ28:AJ36)</f>
        <v>1</v>
      </c>
      <c r="AK37" s="85"/>
      <c r="AL37" s="211">
        <f>SUM(AL28:AL36)</f>
        <v>3900</v>
      </c>
      <c r="AM37" s="212">
        <f>SUM(AM28:AM36)</f>
        <v>1</v>
      </c>
      <c r="AN37" s="85"/>
      <c r="AO37" s="85"/>
      <c r="AP37" s="213">
        <f>SUM(AP28:AP36)</f>
        <v>42460</v>
      </c>
      <c r="AQ37" s="212">
        <f>SUM(AQ28:AQ36)</f>
        <v>1</v>
      </c>
      <c r="AR37" s="57"/>
      <c r="AS37" s="57"/>
    </row>
    <row r="38" spans="2:69" ht="15" thickTop="1" thickBot="1" x14ac:dyDescent="0.2">
      <c r="E38" s="227"/>
      <c r="F38" s="228"/>
      <c r="H38" s="227"/>
      <c r="I38" s="228"/>
      <c r="K38" s="227"/>
      <c r="L38" s="228"/>
      <c r="N38" s="227"/>
      <c r="O38" s="228"/>
      <c r="Q38" s="227"/>
      <c r="R38" s="228"/>
      <c r="T38" s="227"/>
      <c r="U38" s="228"/>
      <c r="W38" s="227"/>
      <c r="X38" s="228"/>
      <c r="Z38" s="227"/>
      <c r="AA38" s="228"/>
      <c r="AC38" s="227"/>
      <c r="AD38" s="228"/>
      <c r="AF38" s="227"/>
      <c r="AG38" s="228"/>
      <c r="AI38" s="227"/>
      <c r="AJ38" s="228"/>
      <c r="AL38" s="227"/>
      <c r="AM38" s="228"/>
      <c r="AP38" s="229"/>
      <c r="AQ38" s="228"/>
    </row>
    <row r="39" spans="2:69" ht="15" thickTop="1" thickBot="1" x14ac:dyDescent="0.2">
      <c r="B39" s="285" t="s">
        <v>83</v>
      </c>
      <c r="C39" s="286"/>
      <c r="D39" s="57"/>
      <c r="E39" s="230">
        <f>+E24+E37</f>
        <v>27530</v>
      </c>
      <c r="F39" s="231">
        <f>E39/E39</f>
        <v>1</v>
      </c>
      <c r="G39" s="57"/>
      <c r="H39" s="230">
        <f>+H24+H37</f>
        <v>27530</v>
      </c>
      <c r="I39" s="231">
        <f>H39/H39</f>
        <v>1</v>
      </c>
      <c r="J39" s="57"/>
      <c r="K39" s="230">
        <f>+K24+K37</f>
        <v>28660</v>
      </c>
      <c r="L39" s="231">
        <f>K39/K39</f>
        <v>1</v>
      </c>
      <c r="M39" s="57"/>
      <c r="N39" s="230">
        <f>+N24+N37</f>
        <v>28660</v>
      </c>
      <c r="O39" s="231">
        <f>N39/N39</f>
        <v>1</v>
      </c>
      <c r="P39" s="57"/>
      <c r="Q39" s="230">
        <f>+Q24+Q37</f>
        <v>33150</v>
      </c>
      <c r="R39" s="231">
        <f>Q39/Q39</f>
        <v>1</v>
      </c>
      <c r="S39" s="57"/>
      <c r="T39" s="230">
        <f>+T24+T37</f>
        <v>33150</v>
      </c>
      <c r="U39" s="231">
        <f>T39/T39</f>
        <v>1</v>
      </c>
      <c r="V39" s="57"/>
      <c r="W39" s="230">
        <f>+W24+W37</f>
        <v>35400</v>
      </c>
      <c r="X39" s="231">
        <f>W39/W39</f>
        <v>1</v>
      </c>
      <c r="Y39" s="57"/>
      <c r="Z39" s="230">
        <f>+Z24+Z37</f>
        <v>35400</v>
      </c>
      <c r="AA39" s="231">
        <f>Z39/Z39</f>
        <v>1</v>
      </c>
      <c r="AB39" s="57"/>
      <c r="AC39" s="230">
        <f>+AC24+AC37</f>
        <v>33150</v>
      </c>
      <c r="AD39" s="231">
        <f>AC39/AC39</f>
        <v>1</v>
      </c>
      <c r="AE39" s="57"/>
      <c r="AF39" s="230">
        <f>+AF24+AF37</f>
        <v>35400</v>
      </c>
      <c r="AG39" s="231">
        <f>AF39/AF39</f>
        <v>1</v>
      </c>
      <c r="AH39" s="57"/>
      <c r="AI39" s="230">
        <f>+AI24+AI37</f>
        <v>32030</v>
      </c>
      <c r="AJ39" s="231">
        <f>AI39/AI39</f>
        <v>1</v>
      </c>
      <c r="AK39" s="57"/>
      <c r="AL39" s="230">
        <f>+AL24+AL37</f>
        <v>35400</v>
      </c>
      <c r="AM39" s="231">
        <f>AL39/AL39</f>
        <v>1</v>
      </c>
      <c r="AN39" s="57"/>
      <c r="AO39" s="57"/>
      <c r="AP39" s="230">
        <f>+AP24+AP37</f>
        <v>385460</v>
      </c>
      <c r="AQ39" s="231">
        <f>AP39/AP39</f>
        <v>1</v>
      </c>
    </row>
    <row r="40" spans="2:69" ht="15" thickTop="1" thickBot="1" x14ac:dyDescent="0.2">
      <c r="B40" s="5"/>
      <c r="C40" s="232"/>
      <c r="D40" s="5"/>
      <c r="E40" s="233"/>
      <c r="F40" s="234"/>
      <c r="G40" s="5"/>
      <c r="H40" s="233"/>
      <c r="I40" s="234"/>
      <c r="J40" s="5"/>
      <c r="K40" s="233"/>
      <c r="L40" s="234"/>
      <c r="M40" s="5"/>
      <c r="N40" s="233"/>
      <c r="O40" s="234"/>
      <c r="P40" s="5"/>
      <c r="Q40" s="233"/>
      <c r="R40" s="234"/>
      <c r="S40" s="5"/>
      <c r="T40" s="233"/>
      <c r="U40" s="234"/>
      <c r="V40" s="5"/>
      <c r="W40" s="233"/>
      <c r="X40" s="234"/>
      <c r="Y40" s="5"/>
      <c r="Z40" s="233"/>
      <c r="AA40" s="234"/>
      <c r="AB40" s="5"/>
      <c r="AC40" s="233"/>
      <c r="AD40" s="234"/>
      <c r="AE40" s="5"/>
      <c r="AF40" s="233"/>
      <c r="AG40" s="234"/>
      <c r="AH40" s="5"/>
      <c r="AI40" s="233"/>
      <c r="AJ40" s="234"/>
      <c r="AK40" s="5"/>
      <c r="AL40" s="233"/>
      <c r="AM40" s="234"/>
      <c r="AN40" s="5"/>
      <c r="AO40" s="5"/>
      <c r="AP40" s="233"/>
      <c r="AQ40" s="234"/>
    </row>
    <row r="41" spans="2:69" ht="14" thickTop="1" x14ac:dyDescent="0.15">
      <c r="B41" s="287" t="s">
        <v>43</v>
      </c>
      <c r="C41" s="288"/>
      <c r="D41" s="36"/>
      <c r="E41" s="235">
        <f>+E28+E32</f>
        <v>3030</v>
      </c>
      <c r="F41" s="236">
        <f>+(E41/E24)</f>
        <v>0.1236734693877551</v>
      </c>
      <c r="G41" s="237"/>
      <c r="H41" s="235">
        <f>+H28+H32</f>
        <v>3030</v>
      </c>
      <c r="I41" s="236">
        <f>+(H41/H24)</f>
        <v>0.1236734693877551</v>
      </c>
      <c r="J41" s="237"/>
      <c r="K41" s="235">
        <f>+K28+K32</f>
        <v>3160</v>
      </c>
      <c r="L41" s="236">
        <f>+(K41/K24)</f>
        <v>0.12392156862745098</v>
      </c>
      <c r="M41" s="237"/>
      <c r="N41" s="235">
        <f>+N28+N32</f>
        <v>3160</v>
      </c>
      <c r="O41" s="236">
        <f>+(N41/N24)</f>
        <v>0.12392156862745098</v>
      </c>
      <c r="P41" s="237"/>
      <c r="Q41" s="235">
        <f>+Q28+Q32</f>
        <v>3650</v>
      </c>
      <c r="R41" s="236">
        <f>+(Q41/Q24)</f>
        <v>0.12372881355932204</v>
      </c>
      <c r="S41" s="237"/>
      <c r="T41" s="235">
        <f>+T28+T32</f>
        <v>3650</v>
      </c>
      <c r="U41" s="236">
        <f>+(T41/T24)</f>
        <v>0.12372881355932204</v>
      </c>
      <c r="V41" s="237"/>
      <c r="W41" s="235">
        <f>+W28+W32</f>
        <v>3900</v>
      </c>
      <c r="X41" s="236">
        <f>+(W41/W24)</f>
        <v>0.12380952380952381</v>
      </c>
      <c r="Y41" s="237"/>
      <c r="Z41" s="235">
        <f>+Z28+Z32</f>
        <v>3900</v>
      </c>
      <c r="AA41" s="236">
        <f>+(Z41/Z24)</f>
        <v>0.12380952380952381</v>
      </c>
      <c r="AB41" s="237"/>
      <c r="AC41" s="235">
        <f>+AC28+AC32</f>
        <v>3650</v>
      </c>
      <c r="AD41" s="236">
        <f>+(AC41/AC24)</f>
        <v>0.12372881355932204</v>
      </c>
      <c r="AE41" s="237"/>
      <c r="AF41" s="235">
        <f>+AF28+AF32</f>
        <v>3900</v>
      </c>
      <c r="AG41" s="236">
        <f>+(AF41/AF24)</f>
        <v>0.12380952380952381</v>
      </c>
      <c r="AH41" s="237"/>
      <c r="AI41" s="235">
        <f>+AI28+AI32</f>
        <v>3530</v>
      </c>
      <c r="AJ41" s="236">
        <f>+(AI41/AI24)</f>
        <v>0.12385964912280702</v>
      </c>
      <c r="AK41" s="237"/>
      <c r="AL41" s="235">
        <f>+AL28+AL32</f>
        <v>3900</v>
      </c>
      <c r="AM41" s="236">
        <f>+(AL41/AL24)</f>
        <v>0.12380952380952381</v>
      </c>
      <c r="AN41" s="238"/>
      <c r="AO41" s="239"/>
      <c r="AP41" s="235">
        <f t="shared" ref="AP41:AP42" si="3">SUM(+$AL41+$AI41+$AF41+$AC41+$Z41+$W41+$T41+$Q41+$N41+$K41+$H41+$E41)</f>
        <v>42460</v>
      </c>
      <c r="AQ41" s="236">
        <f>+(AP41/AP24)</f>
        <v>0.12379008746355685</v>
      </c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</row>
    <row r="42" spans="2:69" ht="14" thickBot="1" x14ac:dyDescent="0.2">
      <c r="B42" s="289" t="s">
        <v>44</v>
      </c>
      <c r="C42" s="290"/>
      <c r="D42" s="6"/>
      <c r="E42" s="240">
        <f>+E37</f>
        <v>3030</v>
      </c>
      <c r="F42" s="241">
        <f>+E42/E24</f>
        <v>0.1236734693877551</v>
      </c>
      <c r="G42" s="242"/>
      <c r="H42" s="240">
        <f>+H37</f>
        <v>3030</v>
      </c>
      <c r="I42" s="241">
        <f>+H42/H24</f>
        <v>0.1236734693877551</v>
      </c>
      <c r="J42" s="242"/>
      <c r="K42" s="240">
        <f>+K37</f>
        <v>3160</v>
      </c>
      <c r="L42" s="241">
        <f>+K42/K24</f>
        <v>0.12392156862745098</v>
      </c>
      <c r="M42" s="242"/>
      <c r="N42" s="240">
        <f>+N37</f>
        <v>3160</v>
      </c>
      <c r="O42" s="241">
        <f>+N42/N24</f>
        <v>0.12392156862745098</v>
      </c>
      <c r="P42" s="242"/>
      <c r="Q42" s="240">
        <f>+Q37</f>
        <v>3650</v>
      </c>
      <c r="R42" s="241">
        <f>+Q42/Q24</f>
        <v>0.12372881355932204</v>
      </c>
      <c r="S42" s="242"/>
      <c r="T42" s="240">
        <f>+T37</f>
        <v>3650</v>
      </c>
      <c r="U42" s="241">
        <f>+T42/T24</f>
        <v>0.12372881355932204</v>
      </c>
      <c r="V42" s="242"/>
      <c r="W42" s="240">
        <f>+W37</f>
        <v>3900</v>
      </c>
      <c r="X42" s="241">
        <f>+W42/W24</f>
        <v>0.12380952380952381</v>
      </c>
      <c r="Y42" s="242"/>
      <c r="Z42" s="240">
        <f>+Z37</f>
        <v>3900</v>
      </c>
      <c r="AA42" s="241">
        <f>+Z42/Z24</f>
        <v>0.12380952380952381</v>
      </c>
      <c r="AB42" s="242"/>
      <c r="AC42" s="240">
        <f>+AC37</f>
        <v>3650</v>
      </c>
      <c r="AD42" s="241">
        <f>+AC42/AC24</f>
        <v>0.12372881355932204</v>
      </c>
      <c r="AE42" s="242"/>
      <c r="AF42" s="240">
        <f>+AF37</f>
        <v>3900</v>
      </c>
      <c r="AG42" s="241">
        <f>+AF42/AF24</f>
        <v>0.12380952380952381</v>
      </c>
      <c r="AH42" s="242"/>
      <c r="AI42" s="240">
        <f>+AI37</f>
        <v>3530</v>
      </c>
      <c r="AJ42" s="241">
        <f>+AI42/AI24</f>
        <v>0.12385964912280702</v>
      </c>
      <c r="AK42" s="242"/>
      <c r="AL42" s="240">
        <f>+AL37</f>
        <v>3900</v>
      </c>
      <c r="AM42" s="241">
        <f>+AL42/AL24</f>
        <v>0.12380952380952381</v>
      </c>
      <c r="AN42" s="243"/>
      <c r="AO42" s="244"/>
      <c r="AP42" s="240">
        <f t="shared" si="3"/>
        <v>42460</v>
      </c>
      <c r="AQ42" s="241">
        <f>+AP42/AP24</f>
        <v>0.12379008746355685</v>
      </c>
    </row>
    <row r="43" spans="2:69" ht="14" thickTop="1" x14ac:dyDescent="0.15"/>
  </sheetData>
  <mergeCells count="6">
    <mergeCell ref="BC2:BC8"/>
    <mergeCell ref="B37:C37"/>
    <mergeCell ref="B39:C39"/>
    <mergeCell ref="B41:C41"/>
    <mergeCell ref="B42:C42"/>
    <mergeCell ref="AS2:AS8"/>
  </mergeCells>
  <pageMargins left="0.75000000000000011" right="0.75000000000000011" top="1" bottom="1" header="0.49" footer="0.49"/>
  <pageSetup paperSize="5" scale="92" fitToWidth="2" orientation="landscape"/>
  <headerFooter>
    <oddFooter>&amp;C&amp;K000000Budget et indicateurs de performance (430-763-Me)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Salaire (planification)</vt:lpstr>
      <vt:lpstr> Total des coûts de MO</vt:lpstr>
      <vt:lpstr>' Total des coûts de MO'!Zone_d_impression</vt:lpstr>
      <vt:lpstr>'Salaire (planification)'!Zone_d_impression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Christian Latour</cp:lastModifiedBy>
  <dcterms:created xsi:type="dcterms:W3CDTF">2024-11-04T21:24:10Z</dcterms:created>
  <dcterms:modified xsi:type="dcterms:W3CDTF">2024-11-05T18:01:04Z</dcterms:modified>
</cp:coreProperties>
</file>