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showInkAnnotation="0" autoCompressPictures="0"/>
  <mc:AlternateContent xmlns:mc="http://schemas.openxmlformats.org/markup-compatibility/2006">
    <mc:Choice Requires="x15">
      <x15ac:absPath xmlns:x15ac="http://schemas.microsoft.com/office/spreadsheetml/2010/11/ac" url="/Users/christianlatour/Library/Mobile Documents/com~apple~CloudDocs/COURS MÉRICI/Hiver 2021/Finance gaganante (430-853-ME)/Resto A +/"/>
    </mc:Choice>
  </mc:AlternateContent>
  <xr:revisionPtr revIDLastSave="0" documentId="8_{DB4BB83B-7D66-3E40-AE54-7D514D526B6E}" xr6:coauthVersionLast="46" xr6:coauthVersionMax="46" xr10:uidLastSave="{00000000-0000-0000-0000-000000000000}"/>
  <bookViews>
    <workbookView xWindow="0" yWindow="500" windowWidth="46760" windowHeight="23780" tabRatio="500" activeTab="1" xr2:uid="{00000000-000D-0000-FFFF-FFFF00000000}"/>
  </bookViews>
  <sheets>
    <sheet name="État des Résultats" sheetId="1" r:id="rId1"/>
    <sheet name="Bilan (2)" sheetId="3" r:id="rId2"/>
    <sheet name="Tableau de trésorerie" sheetId="4" r:id="rId3"/>
    <sheet name="Ind. de performance" sheetId="5" r:id="rId4"/>
  </sheets>
  <definedNames>
    <definedName name="image1" localSheetId="3">#REF!</definedName>
    <definedName name="image1" localSheetId="2">#REF!</definedName>
    <definedName name="image1">#REF!</definedName>
    <definedName name="image2" localSheetId="3">#REF!</definedName>
    <definedName name="image2" localSheetId="2">#REF!</definedName>
    <definedName name="image2">#REF!</definedName>
    <definedName name="_xlnm.Print_Area" localSheetId="1">'Bilan (2)'!$C$2:$AQ$65</definedName>
    <definedName name="_xlnm.Print_Area" localSheetId="0">'État des Résultats'!$C$2:$AQ$47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3" i="3" l="1"/>
  <c r="K62" i="3"/>
  <c r="K61" i="3"/>
  <c r="K60" i="3"/>
  <c r="K59" i="3"/>
  <c r="I14" i="5"/>
  <c r="I26" i="5" l="1"/>
  <c r="I34" i="5"/>
  <c r="I33" i="5"/>
  <c r="I32" i="5"/>
  <c r="I31" i="5"/>
  <c r="I30" i="5"/>
  <c r="I29" i="5"/>
  <c r="I22" i="5"/>
  <c r="I24" i="5"/>
  <c r="I21" i="5"/>
  <c r="I15" i="5"/>
  <c r="I13" i="5"/>
  <c r="H102" i="4"/>
  <c r="G102" i="4"/>
  <c r="J14" i="3" l="1"/>
  <c r="I96" i="4"/>
  <c r="I98" i="4"/>
  <c r="I101" i="4"/>
  <c r="J45" i="4"/>
  <c r="J39" i="4"/>
  <c r="I100" i="4"/>
  <c r="I97" i="4"/>
  <c r="J61" i="3"/>
  <c r="G84" i="4"/>
  <c r="G88" i="4" s="1"/>
  <c r="E26" i="3"/>
  <c r="E24" i="3"/>
  <c r="J112" i="4"/>
  <c r="J108" i="4"/>
  <c r="H99" i="4"/>
  <c r="H96" i="4"/>
  <c r="G99" i="4"/>
  <c r="I99" i="4" s="1"/>
  <c r="G96" i="4"/>
  <c r="H87" i="4"/>
  <c r="H86" i="4"/>
  <c r="H84" i="4"/>
  <c r="H83" i="4"/>
  <c r="I83" i="4" s="1"/>
  <c r="G87" i="4"/>
  <c r="G86" i="4"/>
  <c r="G85" i="4"/>
  <c r="G83" i="4"/>
  <c r="H78" i="4"/>
  <c r="H77" i="4"/>
  <c r="H76" i="4"/>
  <c r="H75" i="4"/>
  <c r="G78" i="4"/>
  <c r="G77" i="4"/>
  <c r="G76" i="4"/>
  <c r="G75" i="4"/>
  <c r="H63" i="4"/>
  <c r="H62" i="4"/>
  <c r="H61" i="4"/>
  <c r="H60" i="4"/>
  <c r="H59" i="4"/>
  <c r="H58" i="4"/>
  <c r="G63" i="4"/>
  <c r="G62" i="4"/>
  <c r="G61" i="4"/>
  <c r="G60" i="4"/>
  <c r="G59" i="4"/>
  <c r="G58" i="4"/>
  <c r="H53" i="4"/>
  <c r="H52" i="4"/>
  <c r="H51" i="4"/>
  <c r="G53" i="4"/>
  <c r="G52" i="4"/>
  <c r="G51" i="4"/>
  <c r="J6" i="3"/>
  <c r="H7" i="3"/>
  <c r="J60" i="3"/>
  <c r="J24" i="3"/>
  <c r="J17" i="3"/>
  <c r="J16" i="3"/>
  <c r="J15" i="3"/>
  <c r="H88" i="4" l="1"/>
  <c r="I88" i="4" s="1"/>
  <c r="I84" i="4"/>
  <c r="C2" i="3"/>
  <c r="H2" i="3" s="1"/>
  <c r="K8" i="3"/>
  <c r="J8" i="3"/>
  <c r="H67" i="3"/>
  <c r="H65" i="3"/>
  <c r="H63" i="3"/>
  <c r="H62" i="3"/>
  <c r="H61" i="3"/>
  <c r="H60" i="3"/>
  <c r="H59" i="3"/>
  <c r="H57" i="3"/>
  <c r="H55" i="3"/>
  <c r="H53" i="3"/>
  <c r="H51" i="3"/>
  <c r="H50" i="3"/>
  <c r="H49" i="3"/>
  <c r="H48" i="3"/>
  <c r="H46" i="3"/>
  <c r="H44" i="3"/>
  <c r="H42" i="3"/>
  <c r="H41" i="3"/>
  <c r="H40" i="3"/>
  <c r="H39" i="3"/>
  <c r="H38" i="3"/>
  <c r="H37" i="3"/>
  <c r="H36" i="3"/>
  <c r="H34" i="3"/>
  <c r="H32" i="3"/>
  <c r="H30" i="3"/>
  <c r="H28" i="3"/>
  <c r="H26" i="3"/>
  <c r="H25" i="3"/>
  <c r="H24" i="3"/>
  <c r="H23" i="3"/>
  <c r="H21" i="3"/>
  <c r="H19" i="3"/>
  <c r="H17" i="3"/>
  <c r="H16" i="3"/>
  <c r="H15" i="3"/>
  <c r="H14" i="3"/>
  <c r="H12" i="3"/>
  <c r="H10" i="3"/>
  <c r="H8" i="3"/>
  <c r="H6" i="3"/>
  <c r="I23" i="5"/>
  <c r="C2" i="5"/>
  <c r="I87" i="4"/>
  <c r="I86" i="4"/>
  <c r="I53" i="4"/>
  <c r="C53" i="4"/>
  <c r="C63" i="4"/>
  <c r="C62" i="4"/>
  <c r="C61" i="4"/>
  <c r="C60" i="4"/>
  <c r="C59" i="4"/>
  <c r="C58" i="4"/>
  <c r="C56" i="4"/>
  <c r="C52" i="4"/>
  <c r="C51" i="4"/>
  <c r="C49" i="4"/>
  <c r="C87" i="4"/>
  <c r="C86" i="4"/>
  <c r="C85" i="4"/>
  <c r="C84" i="4"/>
  <c r="C83" i="4"/>
  <c r="C81" i="4"/>
  <c r="C78" i="4"/>
  <c r="C77" i="4"/>
  <c r="C76" i="4"/>
  <c r="C75" i="4"/>
  <c r="C73" i="4"/>
  <c r="C94" i="4"/>
  <c r="C100" i="4"/>
  <c r="C99" i="4"/>
  <c r="C97" i="4"/>
  <c r="C96" i="4"/>
  <c r="C45" i="4"/>
  <c r="C39" i="4"/>
  <c r="B37" i="4"/>
  <c r="J34" i="4"/>
  <c r="J33" i="4"/>
  <c r="C34" i="4"/>
  <c r="C33" i="4"/>
  <c r="J28" i="4"/>
  <c r="J27" i="4"/>
  <c r="J26" i="4"/>
  <c r="J25" i="4"/>
  <c r="J24" i="4"/>
  <c r="J23" i="4"/>
  <c r="J22" i="4"/>
  <c r="J21" i="4"/>
  <c r="B19" i="4"/>
  <c r="C29" i="4"/>
  <c r="C28" i="4"/>
  <c r="C27" i="4"/>
  <c r="C26" i="4"/>
  <c r="C25" i="4"/>
  <c r="C24" i="4"/>
  <c r="C23" i="4"/>
  <c r="C22" i="4"/>
  <c r="C21" i="4"/>
  <c r="J16" i="4"/>
  <c r="J15" i="4"/>
  <c r="C16" i="4"/>
  <c r="C15" i="4"/>
  <c r="B13" i="4"/>
  <c r="J10" i="4"/>
  <c r="J9" i="4"/>
  <c r="J8" i="4"/>
  <c r="J7" i="4"/>
  <c r="C10" i="4"/>
  <c r="C9" i="4"/>
  <c r="B3" i="4"/>
  <c r="B5" i="4"/>
  <c r="C8" i="4"/>
  <c r="C7" i="4"/>
  <c r="C35" i="4"/>
  <c r="J53" i="3"/>
  <c r="J44" i="3"/>
  <c r="J28" i="3"/>
  <c r="J19" i="3"/>
  <c r="E65" i="3"/>
  <c r="E53" i="3"/>
  <c r="E44" i="3"/>
  <c r="E28" i="3"/>
  <c r="E19" i="3"/>
  <c r="I77" i="4" l="1"/>
  <c r="E55" i="3"/>
  <c r="I35" i="5"/>
  <c r="I76" i="4"/>
  <c r="I58" i="4"/>
  <c r="I60" i="4"/>
  <c r="I62" i="4"/>
  <c r="I63" i="4"/>
  <c r="G79" i="4"/>
  <c r="G54" i="4"/>
  <c r="I78" i="4"/>
  <c r="I75" i="4"/>
  <c r="I59" i="4"/>
  <c r="H79" i="4"/>
  <c r="H54" i="4"/>
  <c r="I61" i="4"/>
  <c r="J35" i="4"/>
  <c r="I52" i="4"/>
  <c r="G64" i="4"/>
  <c r="I51" i="4"/>
  <c r="H64" i="4"/>
  <c r="J17" i="4"/>
  <c r="J11" i="4"/>
  <c r="J29" i="4"/>
  <c r="J55" i="3"/>
  <c r="J30" i="3"/>
  <c r="E30" i="3"/>
  <c r="K19" i="3" l="1"/>
  <c r="K6" i="3"/>
  <c r="H9" i="3"/>
  <c r="I79" i="4"/>
  <c r="I102" i="4"/>
  <c r="F6" i="3"/>
  <c r="C9" i="3"/>
  <c r="K40" i="3"/>
  <c r="K14" i="3"/>
  <c r="K30" i="3"/>
  <c r="E67" i="3"/>
  <c r="F23" i="3"/>
  <c r="F28" i="3"/>
  <c r="I54" i="4"/>
  <c r="I64" i="4"/>
  <c r="F14" i="3"/>
  <c r="K36" i="3"/>
  <c r="K24" i="3"/>
  <c r="F60" i="3"/>
  <c r="F59" i="3"/>
  <c r="F50" i="3"/>
  <c r="F42" i="3"/>
  <c r="F38" i="3"/>
  <c r="F61" i="3"/>
  <c r="F49" i="3"/>
  <c r="F41" i="3"/>
  <c r="F37" i="3"/>
  <c r="F62" i="3"/>
  <c r="F53" i="3"/>
  <c r="F48" i="3"/>
  <c r="F40" i="3"/>
  <c r="F36" i="3"/>
  <c r="F63" i="3"/>
  <c r="F51" i="3"/>
  <c r="F44" i="3"/>
  <c r="F39" i="3"/>
  <c r="F65" i="3"/>
  <c r="K37" i="3"/>
  <c r="K49" i="3"/>
  <c r="F24" i="3"/>
  <c r="K28" i="3"/>
  <c r="K38" i="3"/>
  <c r="K23" i="3"/>
  <c r="F55" i="3"/>
  <c r="K42" i="3"/>
  <c r="K41" i="3"/>
  <c r="K50" i="3"/>
  <c r="K51" i="3"/>
  <c r="K39" i="3"/>
  <c r="K26" i="3"/>
  <c r="K48" i="3"/>
  <c r="K15" i="3"/>
  <c r="K25" i="3"/>
  <c r="K16" i="3"/>
  <c r="K44" i="3"/>
  <c r="K17" i="3"/>
  <c r="K53" i="3"/>
  <c r="K55" i="3"/>
  <c r="F30" i="3"/>
  <c r="F15" i="3"/>
  <c r="F25" i="3"/>
  <c r="F16" i="3"/>
  <c r="F26" i="3"/>
  <c r="F17" i="3"/>
  <c r="F19" i="3"/>
  <c r="F67" i="3" l="1"/>
  <c r="J67" i="4"/>
  <c r="E15" i="1" l="1"/>
  <c r="F6" i="1" s="1"/>
  <c r="E20" i="1"/>
  <c r="E21" i="1" s="1"/>
  <c r="F11" i="1" l="1"/>
  <c r="I27" i="5"/>
  <c r="I25" i="5"/>
  <c r="E36" i="1"/>
  <c r="E24" i="1"/>
  <c r="F13" i="1" l="1"/>
  <c r="F34" i="1"/>
  <c r="F35" i="1"/>
  <c r="F40" i="1"/>
  <c r="F36" i="1"/>
  <c r="F41" i="1"/>
  <c r="F33" i="1"/>
  <c r="F29" i="1"/>
  <c r="F12" i="1"/>
  <c r="E26" i="1"/>
  <c r="I18" i="5" s="1"/>
  <c r="C9" i="1"/>
  <c r="F28" i="1"/>
  <c r="F30" i="1"/>
  <c r="F31" i="1"/>
  <c r="F21" i="1"/>
  <c r="F20" i="1"/>
  <c r="F17" i="1"/>
  <c r="F32" i="1"/>
  <c r="F24" i="1"/>
  <c r="F14" i="1"/>
  <c r="F22" i="1"/>
  <c r="E38" i="1" l="1"/>
  <c r="I19" i="5" s="1"/>
  <c r="F26" i="1"/>
  <c r="F15" i="1"/>
  <c r="E43" i="1" l="1"/>
  <c r="F38" i="1"/>
  <c r="I17" i="5" l="1"/>
  <c r="F43" i="1"/>
  <c r="E45" i="1"/>
  <c r="F45" i="1" l="1"/>
  <c r="J43" i="4"/>
  <c r="E47" i="1"/>
  <c r="H85" i="4" s="1"/>
  <c r="I85" i="4" s="1"/>
  <c r="F47" i="1" l="1"/>
  <c r="J47" i="4"/>
  <c r="J90" i="4" l="1"/>
  <c r="J65" i="3"/>
  <c r="J69" i="4"/>
  <c r="J67" i="3" l="1"/>
  <c r="K67" i="3" s="1"/>
  <c r="K65" i="3"/>
  <c r="J106" i="4"/>
  <c r="J110" i="4" s="1"/>
  <c r="J114" i="4" l="1"/>
  <c r="K106" i="4"/>
</calcChain>
</file>

<file path=xl/sharedStrings.xml><?xml version="1.0" encoding="utf-8"?>
<sst xmlns="http://schemas.openxmlformats.org/spreadsheetml/2006/main" count="345" uniqueCount="192">
  <si>
    <t xml:space="preserve"> </t>
  </si>
  <si>
    <t>(%)</t>
  </si>
  <si>
    <t>Revenus</t>
  </si>
  <si>
    <t xml:space="preserve">   Total des revenus</t>
  </si>
  <si>
    <t xml:space="preserve">   Total des coûts de la main-d’œuvre</t>
  </si>
  <si>
    <t xml:space="preserve">   Total des frais d’exploitation</t>
  </si>
  <si>
    <t xml:space="preserve">   Bénéfices nets avant frais financiers, amort. et impôt </t>
  </si>
  <si>
    <t xml:space="preserve">BÉNÉFICE NET AVANT IMPÔT </t>
    <phoneticPr fontId="0" type="noConversion"/>
  </si>
  <si>
    <t xml:space="preserve">BÉNÉFICE NET </t>
  </si>
  <si>
    <t>Taux d'imposition</t>
  </si>
  <si>
    <t>Résultats</t>
  </si>
  <si>
    <t xml:space="preserve">   Marge bénéficiaire brute</t>
  </si>
  <si>
    <t>Coût des produits vendus</t>
  </si>
  <si>
    <t xml:space="preserve">Coût de la main-d’œuvre </t>
  </si>
  <si>
    <t xml:space="preserve"> Hébergement</t>
  </si>
  <si>
    <t xml:space="preserve"> Nourriture</t>
  </si>
  <si>
    <t xml:space="preserve"> Boisson</t>
  </si>
  <si>
    <t xml:space="preserve"> Autres revenus</t>
  </si>
  <si>
    <t>Rev/Jour =</t>
  </si>
  <si>
    <t xml:space="preserve"> Total des salaires</t>
  </si>
  <si>
    <t xml:space="preserve"> Total des avantages sociaux</t>
  </si>
  <si>
    <t xml:space="preserve"> Frais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</si>
  <si>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</si>
  <si>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</si>
  <si>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</si>
  <si>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</si>
  <si>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t>
  </si>
  <si>
    <t xml:space="preserve"> Entretien &amp; Réparations </t>
  </si>
  <si>
    <t xml:space="preserve"> Autres dépenses </t>
  </si>
  <si>
    <t xml:space="preserve"> Frais financiers</t>
  </si>
  <si>
    <t xml:space="preserve"> Amortissements </t>
  </si>
  <si>
    <t xml:space="preserve"> Impôts </t>
  </si>
  <si>
    <t>ACTIF</t>
  </si>
  <si>
    <t>Actif courant</t>
  </si>
  <si>
    <t xml:space="preserve"> Clients et autres débiteurs</t>
  </si>
  <si>
    <t xml:space="preserve"> Stocks</t>
  </si>
  <si>
    <t xml:space="preserve"> Autres actifs courants</t>
  </si>
  <si>
    <t>Actif non courant</t>
  </si>
  <si>
    <t xml:space="preserve"> Placements</t>
  </si>
  <si>
    <t>Total des actifs courants</t>
  </si>
  <si>
    <t>Total des actifs non courant</t>
  </si>
  <si>
    <t>PASSIF</t>
  </si>
  <si>
    <t xml:space="preserve"> Découverts bancaires</t>
  </si>
  <si>
    <t xml:space="preserve"> Emprunts bancaires</t>
  </si>
  <si>
    <t xml:space="preserve"> Produits différés</t>
  </si>
  <si>
    <t xml:space="preserve"> Partie courante de la dette</t>
  </si>
  <si>
    <t>Total des passifs courants</t>
  </si>
  <si>
    <t>Passif non courant</t>
  </si>
  <si>
    <t xml:space="preserve"> Emprunts obligataires</t>
  </si>
  <si>
    <t xml:space="preserve"> Obligations découlant de contrats de location-financement</t>
  </si>
  <si>
    <t xml:space="preserve"> Impôts différés</t>
  </si>
  <si>
    <t>CAPITAUX PROPRES</t>
  </si>
  <si>
    <t xml:space="preserve"> Capital actions</t>
  </si>
  <si>
    <t xml:space="preserve"> Résultats non distribués</t>
  </si>
  <si>
    <t xml:space="preserve"> Cumul des autres éléments du résultat global</t>
  </si>
  <si>
    <t>Total des capitaux propres</t>
  </si>
  <si>
    <t xml:space="preserve"> Provisions pour risques et charges</t>
  </si>
  <si>
    <t>TABLEAU DES FLUX DE TRÉSORERIE</t>
  </si>
  <si>
    <t>Total des frais financiers et amortissement</t>
  </si>
  <si>
    <t>ACTIVITÉS OPÉRATIONNELLES</t>
  </si>
  <si>
    <t>Résultat net de la période</t>
  </si>
  <si>
    <t>Début</t>
  </si>
  <si>
    <t>Fin</t>
  </si>
  <si>
    <t>Variation</t>
  </si>
  <si>
    <t>Variation nette des éléments du fonds de roulement hors trésorerie liés aux activités opérationnelles</t>
  </si>
  <si>
    <t>ACTIVITÉS DE FINANCEMENT</t>
  </si>
  <si>
    <t>Augmentation (diminution) de la trésorerie durant la période</t>
  </si>
  <si>
    <t>Trésorerie du début de la période</t>
  </si>
  <si>
    <t>Trésorerie à la fin de la période</t>
  </si>
  <si>
    <t xml:space="preserve"> Achalandage (Goodwill)</t>
  </si>
  <si>
    <t>Écart</t>
  </si>
  <si>
    <t xml:space="preserve"> Rentabilité générale</t>
  </si>
  <si>
    <t>Seuil de rentabilité</t>
  </si>
  <si>
    <r>
      <t xml:space="preserve">Coûts fixes </t>
    </r>
    <r>
      <rPr>
        <b/>
        <sz val="16"/>
        <rFont val="Arial"/>
        <family val="2"/>
      </rPr>
      <t>÷</t>
    </r>
    <r>
      <rPr>
        <b/>
        <sz val="20"/>
        <rFont val="Arial"/>
        <family val="2"/>
      </rPr>
      <t xml:space="preserve"> [</t>
    </r>
    <r>
      <rPr>
        <b/>
        <sz val="10"/>
        <rFont val="Arial"/>
        <family val="2"/>
        <charset val="204"/>
      </rPr>
      <t xml:space="preserve">1 — (Coûts variables </t>
    </r>
    <r>
      <rPr>
        <b/>
        <sz val="16"/>
        <rFont val="Arial"/>
        <family val="2"/>
      </rPr>
      <t>÷</t>
    </r>
    <r>
      <rPr>
        <b/>
        <sz val="10"/>
        <rFont val="Arial"/>
        <family val="2"/>
        <charset val="204"/>
      </rPr>
      <t xml:space="preserve"> Ventes)</t>
    </r>
    <r>
      <rPr>
        <b/>
        <sz val="20"/>
        <rFont val="Arial"/>
        <family val="2"/>
      </rPr>
      <t>]</t>
    </r>
  </si>
  <si>
    <t>Indique le niveau de vente nécessaire pour atteindre le seuil de rentabilité.</t>
  </si>
  <si>
    <t>DOMAINE</t>
  </si>
  <si>
    <t>RATIO</t>
  </si>
  <si>
    <t>FORMULE</t>
  </si>
  <si>
    <t>CALCUL</t>
  </si>
  <si>
    <t>OBJET</t>
  </si>
  <si>
    <t>CONCLUSION / MESURES À PRENDRE</t>
  </si>
  <si>
    <t>Rentabilité générale</t>
  </si>
  <si>
    <t>Rendement des investisseurs et des propriétaires</t>
  </si>
  <si>
    <t>Rendement du capital investi</t>
  </si>
  <si>
    <r>
      <t xml:space="preserve">(Bénéfice net avant impôt </t>
    </r>
    <r>
      <rPr>
        <sz val="16"/>
        <color theme="1"/>
        <rFont val="Calibri"/>
        <family val="2"/>
        <scheme val="minor"/>
      </rPr>
      <t>÷</t>
    </r>
    <r>
      <rPr>
        <sz val="10"/>
        <rFont val="Arial"/>
        <family val="2"/>
      </rPr>
      <t xml:space="preserve"> Actif) X 100</t>
    </r>
  </si>
  <si>
    <t>Indique une bonne affectation des ressources financières</t>
  </si>
  <si>
    <t>Marge bénéficiaire</t>
  </si>
  <si>
    <r>
      <t xml:space="preserve">(Bénéfice net avant impôt </t>
    </r>
    <r>
      <rPr>
        <b/>
        <sz val="16"/>
        <rFont val="Arial"/>
        <family val="2"/>
      </rPr>
      <t>÷</t>
    </r>
    <r>
      <rPr>
        <b/>
        <sz val="10"/>
        <rFont val="Arial"/>
        <family val="2"/>
        <charset val="204"/>
      </rPr>
      <t xml:space="preserve"> Ventes) X 100</t>
    </r>
  </si>
  <si>
    <t>Indique, en pourcentage, le bénéfice net réalisé sur chaque dollar de vente</t>
  </si>
  <si>
    <t>Marge bénéficiaire brute</t>
  </si>
  <si>
    <r>
      <t xml:space="preserve">(Bénéfice brut </t>
    </r>
    <r>
      <rPr>
        <sz val="16"/>
        <color theme="1"/>
        <rFont val="Calibri"/>
        <family val="2"/>
        <scheme val="minor"/>
      </rPr>
      <t>÷</t>
    </r>
    <r>
      <rPr>
        <sz val="10"/>
        <rFont val="Arial"/>
        <family val="2"/>
      </rPr>
      <t xml:space="preserve"> Ventes) X 100</t>
    </r>
  </si>
  <si>
    <t>Indique, en pourcentage, le bénéfice brut réalisé sur chaque dollar de vente</t>
  </si>
  <si>
    <t>Gestion des
ressources</t>
  </si>
  <si>
    <t>Ratation des actifs</t>
  </si>
  <si>
    <r>
      <t xml:space="preserve">(Ventes </t>
    </r>
    <r>
      <rPr>
        <b/>
        <sz val="16"/>
        <rFont val="Arial"/>
        <family val="2"/>
      </rPr>
      <t>÷</t>
    </r>
    <r>
      <rPr>
        <b/>
        <sz val="10"/>
        <rFont val="Arial"/>
        <family val="2"/>
        <charset val="204"/>
      </rPr>
      <t xml:space="preserve"> Actif)</t>
    </r>
  </si>
  <si>
    <t xml:space="preserve">Niveau des stocks </t>
  </si>
  <si>
    <r>
      <t xml:space="preserve">365 jours </t>
    </r>
    <r>
      <rPr>
        <sz val="16"/>
        <rFont val="Arial"/>
        <family val="2"/>
      </rPr>
      <t>÷</t>
    </r>
    <r>
      <rPr>
        <sz val="10"/>
        <rFont val="Arial"/>
        <family val="2"/>
      </rPr>
      <t xml:space="preserve"> Coefficient de rotation des stocks
        (voir ci-dessus)</t>
    </r>
  </si>
  <si>
    <t>Indique le nombre moyen de jours d'approvisionnement en stocks (nombre réel de jours pour vendre et renouveler le stock)</t>
  </si>
  <si>
    <t>Voir commentaires ci-dessus. Utiliser comme guide pour rationaliser les achats.</t>
  </si>
  <si>
    <t>Rotation des comptes clients</t>
  </si>
  <si>
    <r>
      <t xml:space="preserve">Ventes </t>
    </r>
    <r>
      <rPr>
        <sz val="16"/>
        <color theme="1"/>
        <rFont val="Calibri"/>
        <family val="2"/>
        <scheme val="minor"/>
      </rPr>
      <t>÷</t>
    </r>
    <r>
      <rPr>
        <sz val="10"/>
        <rFont val="Arial"/>
        <family val="2"/>
      </rPr>
      <t xml:space="preserve"> Comptes clients moyens  
Comptes clients moyens = (Comptes clients d'ouverture + Comptes clients de fermeture) </t>
    </r>
    <r>
      <rPr>
        <sz val="16"/>
        <color theme="1"/>
        <rFont val="Calibri"/>
        <family val="2"/>
        <scheme val="minor"/>
      </rPr>
      <t>÷</t>
    </r>
    <r>
      <rPr>
        <sz val="10"/>
        <rFont val="Arial"/>
        <family val="2"/>
      </rPr>
      <t xml:space="preserve"> 2</t>
    </r>
  </si>
  <si>
    <t>Évalue l'efficacité de la politique de crédit et de recouvrement de l'entreprise</t>
  </si>
  <si>
    <t>Période de recouvrement des comptes clients</t>
  </si>
  <si>
    <r>
      <t>(365 jours</t>
    </r>
    <r>
      <rPr>
        <sz val="16"/>
        <color theme="1"/>
        <rFont val="Calibri"/>
        <family val="2"/>
        <scheme val="minor"/>
      </rPr>
      <t xml:space="preserve"> ÷</t>
    </r>
    <r>
      <rPr>
        <sz val="10"/>
        <rFont val="Arial"/>
        <family val="2"/>
      </rPr>
      <t xml:space="preserve"> Coefficient de rotation des comptes clients)
         (voir ci-dessus)</t>
    </r>
  </si>
  <si>
    <t>Indique le nombre moyen de jours que prennent les clients pour payer leurs comptes</t>
  </si>
  <si>
    <r>
      <t xml:space="preserve">Faible </t>
    </r>
    <r>
      <rPr>
        <sz val="10"/>
        <rFont val="Arial"/>
        <family val="2"/>
      </rPr>
      <t xml:space="preserve">- Félicitations !
</t>
    </r>
    <r>
      <rPr>
        <b/>
        <sz val="10"/>
        <rFont val="Arial"/>
        <family val="2"/>
        <charset val="204"/>
      </rPr>
      <t>Élevé</t>
    </r>
    <r>
      <rPr>
        <sz val="10"/>
        <rFont val="Arial"/>
        <family val="2"/>
      </rPr>
      <t xml:space="preserve"> - Revient à accorder des prêts sans intérêts aux clients. Consulter les conditions de paiement accordées par les fournisseurs et, s'il y a lieu, modifier la politique de crédit et de recouvrement de sorte que la période de recouvrement des comptes clients et la période de paiement des comptes fournisseurs soient comparables</t>
    </r>
  </si>
  <si>
    <t>Rotation des comptes fournisseurs</t>
  </si>
  <si>
    <r>
      <t>(365 jours</t>
    </r>
    <r>
      <rPr>
        <sz val="16"/>
        <color theme="1"/>
        <rFont val="Calibri"/>
        <family val="2"/>
        <scheme val="minor"/>
      </rPr>
      <t xml:space="preserve"> ÷</t>
    </r>
    <r>
      <rPr>
        <sz val="10"/>
        <rFont val="Arial"/>
        <family val="2"/>
      </rPr>
      <t xml:space="preserve"> Coefficient de rotation des comptes fournisseurs)
         (voir ci-dessus)</t>
    </r>
  </si>
  <si>
    <t>Indique le nombre moyen de jours que l'entreprise prend pour régler ses comptes fournisseurs.</t>
  </si>
  <si>
    <t>Gestion de 
la dette</t>
  </si>
  <si>
    <t>Avoir du propriétaire</t>
  </si>
  <si>
    <t>Indique l'importance de l'investissement du propriétaire dans l'entreprise.</t>
  </si>
  <si>
    <t>- Voir ci-dessous (Endettement)
- Une analyse horizontale indiquera si l'investissement augmente ou diminue</t>
  </si>
  <si>
    <t>Endettement</t>
  </si>
  <si>
    <r>
      <t xml:space="preserve"> (Passif </t>
    </r>
    <r>
      <rPr>
        <sz val="16"/>
        <color theme="1"/>
        <rFont val="Calibri"/>
        <family val="2"/>
        <scheme val="minor"/>
      </rPr>
      <t>÷</t>
    </r>
    <r>
      <rPr>
        <sz val="10"/>
        <rFont val="Arial"/>
        <family val="2"/>
      </rPr>
      <t xml:space="preserve"> Actif)</t>
    </r>
  </si>
  <si>
    <t>Mesure l'endettement de l'entreprise à l'égard de ses créanciers</t>
  </si>
  <si>
    <r>
      <t>Élevé</t>
    </r>
    <r>
      <rPr>
        <sz val="10"/>
        <rFont val="Arial"/>
        <family val="2"/>
      </rPr>
      <t xml:space="preserve"> - Un montant important est dû aux créanciers. Possibilité de dette excessive
</t>
    </r>
    <r>
      <rPr>
        <b/>
        <sz val="10"/>
        <rFont val="Arial"/>
        <family val="2"/>
        <charset val="204"/>
      </rPr>
      <t>Faible</t>
    </r>
    <r>
      <rPr>
        <sz val="10"/>
        <rFont val="Arial"/>
        <family val="2"/>
      </rPr>
      <t xml:space="preserve"> - Indique un investissement important du propriétaire. Possibilité d'utiliser davantage le financement externe et de réaliser un meilleur rendement sur votre investissement</t>
    </r>
  </si>
  <si>
    <t>Fonds de roulement</t>
  </si>
  <si>
    <r>
      <t xml:space="preserve">(Actif à court terme) </t>
    </r>
    <r>
      <rPr>
        <sz val="16"/>
        <color theme="1"/>
        <rFont val="Calibri"/>
        <family val="2"/>
        <scheme val="minor"/>
      </rPr>
      <t>÷</t>
    </r>
    <r>
      <rPr>
        <sz val="10"/>
        <rFont val="Arial"/>
        <family val="2"/>
      </rPr>
      <t xml:space="preserve"> (Passif à court terme)</t>
    </r>
  </si>
  <si>
    <t>Mesure la capacité de l'entreprise de rembourser ses dettes à court terme (exigibles au cours des 12 prochains mois)</t>
  </si>
  <si>
    <t>Trésorerie</t>
  </si>
  <si>
    <r>
      <t xml:space="preserve">(Actif à court terme - Stocks) </t>
    </r>
    <r>
      <rPr>
        <sz val="16"/>
        <color theme="1"/>
        <rFont val="Calibri"/>
        <family val="2"/>
        <scheme val="minor"/>
      </rPr>
      <t>÷</t>
    </r>
    <r>
      <rPr>
        <sz val="10"/>
        <rFont val="Arial"/>
        <family val="2"/>
      </rPr>
      <t xml:space="preserve"> (Passif à court terme)</t>
    </r>
  </si>
  <si>
    <t>Mesure la capacité de l'entreprise à respecter ses engagements à court terme à l'aide de ses éléments d'actif les plus liquides (encaisse et comptes clients)</t>
  </si>
  <si>
    <r>
      <t xml:space="preserve">(Bénéfice net avant impôt </t>
    </r>
    <r>
      <rPr>
        <b/>
        <sz val="16"/>
        <rFont val="Arial"/>
        <family val="2"/>
      </rPr>
      <t>÷</t>
    </r>
    <r>
      <rPr>
        <b/>
        <sz val="10"/>
        <rFont val="Arial"/>
        <family val="2"/>
        <charset val="204"/>
      </rPr>
      <t xml:space="preserve"> Capitaux propres ) X 100</t>
    </r>
  </si>
  <si>
    <r>
      <rPr>
        <sz val="20"/>
        <color theme="1"/>
        <rFont val="Calibri"/>
        <family val="2"/>
        <scheme val="minor"/>
      </rPr>
      <t>[</t>
    </r>
    <r>
      <rPr>
        <sz val="10"/>
        <rFont val="Arial"/>
        <family val="2"/>
      </rPr>
      <t xml:space="preserve">Bénéfice net avant impôt </t>
    </r>
    <r>
      <rPr>
        <sz val="16"/>
        <color theme="1"/>
        <rFont val="Calibri"/>
        <family val="2"/>
        <scheme val="minor"/>
      </rPr>
      <t>÷</t>
    </r>
    <r>
      <rPr>
        <sz val="10"/>
        <rFont val="Arial"/>
        <family val="2"/>
      </rPr>
      <t xml:space="preserve"> (Passif à long terme + Capitaux propres</t>
    </r>
    <r>
      <rPr>
        <sz val="20"/>
        <color theme="1"/>
        <rFont val="Calibri"/>
        <family val="2"/>
        <scheme val="minor"/>
      </rPr>
      <t>]</t>
    </r>
    <r>
      <rPr>
        <sz val="10"/>
        <rFont val="Arial"/>
        <family val="2"/>
      </rPr>
      <t xml:space="preserve">   X 100</t>
    </r>
  </si>
  <si>
    <t>TOTAL DES PASSIFS ET DES CAPITAUX PROPRES</t>
  </si>
  <si>
    <t>BAIIA</t>
  </si>
  <si>
    <t xml:space="preserve">   (Bénéfices nets avant frais financiers, amort. et impôt ÷ Ventes) X 100</t>
  </si>
  <si>
    <t>jours</t>
  </si>
  <si>
    <t>x</t>
  </si>
  <si>
    <t>(Actif ÷ Capitaux propres)</t>
  </si>
  <si>
    <r>
      <t xml:space="preserve">(Passif </t>
    </r>
    <r>
      <rPr>
        <sz val="16"/>
        <rFont val="Arial"/>
        <family val="2"/>
      </rPr>
      <t>÷</t>
    </r>
    <r>
      <rPr>
        <sz val="10"/>
        <rFont val="Arial"/>
        <family val="2"/>
      </rPr>
      <t xml:space="preserve"> Capitaux propres)</t>
    </r>
  </si>
  <si>
    <r>
      <t xml:space="preserve">(Actif ÷ Capitaux propres) </t>
    </r>
    <r>
      <rPr>
        <sz val="16"/>
        <rFont val="Arial"/>
        <family val="2"/>
      </rPr>
      <t>÷</t>
    </r>
    <r>
      <rPr>
        <sz val="10"/>
        <rFont val="Arial"/>
        <family val="2"/>
      </rPr>
      <t xml:space="preserve"> (Passif ÷ Capitaux propres) </t>
    </r>
  </si>
  <si>
    <t>Rotation des stocks</t>
  </si>
  <si>
    <t>Année</t>
  </si>
  <si>
    <t>Resto A +</t>
  </si>
  <si>
    <t>Bilan au 31 décembre 20XX</t>
  </si>
  <si>
    <t>Bilan au  1 janvier 20XX</t>
  </si>
  <si>
    <t>20XX</t>
  </si>
  <si>
    <t>NB de places</t>
  </si>
  <si>
    <t>Total des actifs par place</t>
  </si>
  <si>
    <t>Actif/Place</t>
  </si>
  <si>
    <t xml:space="preserve"> Immobilisation corporelle </t>
  </si>
  <si>
    <t>+</t>
  </si>
  <si>
    <t>-</t>
  </si>
  <si>
    <t>État des résultats</t>
  </si>
  <si>
    <t xml:space="preserve">  </t>
  </si>
  <si>
    <t>Pour la période terminé le 31 décembre 20XX</t>
  </si>
  <si>
    <t>Amort. Acc.</t>
  </si>
  <si>
    <t xml:space="preserve">   «Prime Cost»</t>
  </si>
  <si>
    <t xml:space="preserve"> Trésorerie et équivalent de trésorerie</t>
  </si>
  <si>
    <t xml:space="preserve"> Immobilisations incorporelles</t>
  </si>
  <si>
    <t>TOTAL DES ACTIFS</t>
  </si>
  <si>
    <t>Passif courant</t>
  </si>
  <si>
    <t>Total des passifs non courant</t>
  </si>
  <si>
    <t>TOTAL DES PASSIFS</t>
  </si>
  <si>
    <t xml:space="preserve"> Participation ne donnant pas le contrôle</t>
  </si>
  <si>
    <t xml:space="preserve"> Fournisseurs et autres créditeurs</t>
  </si>
  <si>
    <t xml:space="preserve"> Obligation découlant d’un contrat de location _x000D_
</t>
  </si>
  <si>
    <t xml:space="preserve"> Surplus d’apports</t>
  </si>
  <si>
    <t xml:space="preserve"> Emprunts hypothécaires </t>
  </si>
  <si>
    <t>Nombre de jours d’exploitation</t>
  </si>
  <si>
    <t>Revenus par jour d’exploitation</t>
  </si>
  <si>
    <t>ACTIVITÉS D’INVESTISSEMENT</t>
  </si>
  <si>
    <t>Trésorerie à la fin (la preuve)</t>
  </si>
  <si>
    <t>Période de paiement des comptes fournisseurs</t>
  </si>
  <si>
    <t>Coût des produits vendus durant la période ÷ Fournisseurs moyen
Fournisseurs moyen = [(Fournisseurs à l'ouverture + Fournisseurs à la fermeture) ÷ 2]</t>
  </si>
  <si>
    <t>Élevé — Le risque de ne pas y arriver est grand!</t>
  </si>
  <si>
    <t>Faible — Le risque est plus faible!</t>
  </si>
  <si>
    <t>Élevé — Félicitations!
Faible — Se poser la question suivante: "Mon argent est-il utilisé de la façon la plus rentable ? "</t>
  </si>
  <si>
    <t>Élevé — Félicitations!
Faible — Se poser la question suivante : « Le rendement est-il suffisant pour satisfaire les investisseurs ? "</t>
  </si>
  <si>
    <t xml:space="preserve">Élevé — Félicitations!
Faible — Augmenter les ventes
          - Diminuer les coûts
          - Faire les deux
</t>
  </si>
  <si>
    <t>Élevé — Félicitations!
Faible — Augmenter les ventes
          - Diminuer les coûts
          - Faire les deux</t>
  </si>
  <si>
    <t>Rendement de l’investissement 
du propriétaire</t>
  </si>
  <si>
    <t>Indique si l’investissement du propriétaire est adéquat et rentable</t>
  </si>
  <si>
    <t>Indique si l’investissement de investisseurs est rentable</t>
  </si>
  <si>
    <t xml:space="preserve">Élevé — Félicitations!
Faible — Peut indiquer des placements inconsidérés
          - Analyser l’actif en vue de convertir éventuellement des biens en espèces </t>
  </si>
  <si>
    <t>Gestion de 
l’exploitation</t>
  </si>
  <si>
    <t>Mesure l’efficacité de l’utilisation des ressources de l’entreprise</t>
  </si>
  <si>
    <t>Coût des produits vendus durant la période  ÷ Stock moyen
Stock moyen = [(Stock d’ouverture + Stock de fermeture) ÷ 2]</t>
  </si>
  <si>
    <t>Indique le nombre de fois que le stock se renouvelle au cours d’une période donnée. Évalue la qualité du stock.</t>
  </si>
  <si>
    <t>Élevé — Utilisation efficace des ressources de l’entreprise
Faible — Investissement trop élevé dans les ressources par rapport au niveau des ventes. Calculer les autres ratios de gestion des ressources pour en préciser la cause</t>
  </si>
  <si>
    <t>Le coefficient acceptable varie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</si>
  <si>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Élevé — Félicitations! Indique soit une politique de crédit et de recouvrement efficace, soit le fait que les clients paient comptant en général
Faible — Une plus grande attention doit être accordée aux comptes clients</t>
  </si>
  <si>
    <r>
      <t>Faible</t>
    </r>
    <r>
      <rPr>
        <sz val="10"/>
        <rFont val="Arial"/>
        <family val="2"/>
      </rPr>
      <t xml:space="preserve"> - Adéquat si ceci est causé par l'utilisation des escomptes de caisse ou par le respect des conditions de paiement aux fournisseurs
</t>
    </r>
    <r>
      <rPr>
        <b/>
        <sz val="10"/>
        <rFont val="Arial"/>
        <family val="2"/>
        <charset val="204"/>
      </rPr>
      <t>Élevé</t>
    </r>
    <r>
      <rPr>
        <sz val="10"/>
        <rFont val="Arial"/>
        <family val="2"/>
      </rPr>
      <t xml:space="preserve"> - Vérifier les conditions de paiement accordées par les fournisseurs. Si l'entreprise paie avec retard, sa réputation peut en souffrir de même que ses relations futures avec les fournisseurs</t>
    </r>
  </si>
  <si>
    <r>
      <t xml:space="preserve">Un ratio de 1:1 est considéré acceptable
</t>
    </r>
    <r>
      <rPr>
        <b/>
        <sz val="10"/>
        <rFont val="Arial"/>
        <family val="2"/>
        <charset val="204"/>
      </rPr>
      <t>Élevé</t>
    </r>
    <r>
      <rPr>
        <sz val="10"/>
        <rFont val="Arial"/>
        <family val="2"/>
      </rPr>
      <t xml:space="preserve"> - Si l'encaisse est mal utilisée ou si les comptes clients sont excessifs, il peut-être nécessaire de modifier la politique de crédit et de recouvrement de l'entreprise
</t>
    </r>
    <r>
      <rPr>
        <b/>
        <sz val="10"/>
        <rFont val="Arial"/>
        <family val="2"/>
        <charset val="204"/>
      </rPr>
      <t xml:space="preserve">Faible </t>
    </r>
    <r>
      <rPr>
        <sz val="10"/>
        <rFont val="Arial"/>
        <family val="2"/>
      </rPr>
      <t>- Voir ci-dessus (fonds de roulement)</t>
    </r>
  </si>
  <si>
    <r>
      <t xml:space="preserve">Dans de nombreuses entreprises, un ratio de 2:1 est généralement acceptable, mais les besoins varient selon les secteurs
En général :
</t>
    </r>
    <r>
      <rPr>
        <b/>
        <sz val="10"/>
        <rFont val="Arial"/>
        <family val="2"/>
        <charset val="204"/>
      </rPr>
      <t>Élevé</t>
    </r>
    <r>
      <rPr>
        <sz val="10"/>
        <rFont val="Arial"/>
        <family val="2"/>
      </rPr>
      <t xml:space="preserve"> - Stock peut-être trop élevé ou utilisation inappropriée de l'encaisse
</t>
    </r>
    <r>
      <rPr>
        <b/>
        <sz val="10"/>
        <rFont val="Arial"/>
        <family val="2"/>
        <charset val="204"/>
      </rPr>
      <t>Faible</t>
    </r>
    <r>
      <rPr>
        <sz val="10"/>
        <rFont val="Arial"/>
        <family val="2"/>
      </rPr>
      <t xml:space="preserve"> - Si le ratio est faible ou inférieur à 1, il convient d'analyser soigneusement le montant et l'échéance des emprunts à court terme de l'entreprise. Il sera peut être nécessaire de restructurer la dette ou de procéder à d'autres investissements</t>
    </r>
  </si>
  <si>
    <t>Variation nette de la trésorerie des éléments liés aux résultats d’exploitation</t>
  </si>
  <si>
    <t>=</t>
  </si>
  <si>
    <t>Flux de trésorerie générés par les activités opérationnelles</t>
  </si>
  <si>
    <t>Flux de trésorerie générés par les activités de financement</t>
  </si>
  <si>
    <t>Flux de trésorerie générés par les activités d’investissement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</si>
</sst>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quot;$&quot;#,##0.00_);\(&quot;$&quot;#,##0.00\)"/>
    <numFmt numFmtId="166" formatCode="_(&quot;$&quot;* #,##0_);_(&quot;$&quot;* \(#,##0\);_(&quot;$&quot;* &quot;-&quot;_);_(@_)"/>
    <numFmt numFmtId="167" formatCode="[$-C0C]d\ mmm\ yyyy;@"/>
    <numFmt numFmtId="168" formatCode="#,##0.00&quot;$&quot;"/>
    <numFmt numFmtId="169" formatCode="_ * #,##0.00_)\ [$€-1]_ ;_ * \(#,##0.00\)\ [$€-1]_ ;_ * &quot;-&quot;??_)\ [$€-1]_ "/>
    <numFmt numFmtId="170" formatCode="_-* #,##0.00\ &quot;$&quot;_-;_-* #,##0.00\ &quot;$&quot;\-;_-* &quot;-&quot;??\ &quot;$&quot;_-;_-@_-"/>
    <numFmt numFmtId="171" formatCode="#,##0.00\ &quot;$&quot;"/>
  </numFmts>
  <fonts count="53" x14ac:knownFonts="1">
    <font>
      <sz val="10"/>
      <name val="Arial"/>
      <charset val="204"/>
    </font>
    <font>
      <sz val="10"/>
      <name val="Arial"/>
      <family val="2"/>
    </font>
    <font>
      <b/>
      <sz val="10"/>
      <name val="Arial"/>
      <family val="2"/>
      <charset val="204"/>
    </font>
    <font>
      <sz val="10"/>
      <color rgb="FF0000FF"/>
      <name val="Arial"/>
      <family val="2"/>
    </font>
    <font>
      <b/>
      <u/>
      <sz val="10"/>
      <name val="Arial"/>
      <family val="2"/>
      <charset val="204"/>
    </font>
    <font>
      <b/>
      <sz val="10"/>
      <color indexed="9"/>
      <name val="Arial"/>
      <family val="2"/>
      <charset val="204"/>
    </font>
    <font>
      <sz val="10"/>
      <color indexed="9"/>
      <name val="Arial"/>
      <family val="2"/>
    </font>
    <font>
      <sz val="10"/>
      <color theme="1"/>
      <name val="Arial"/>
      <family val="2"/>
    </font>
    <font>
      <b/>
      <sz val="10"/>
      <color theme="1"/>
      <name val="Arial"/>
      <family val="2"/>
    </font>
    <font>
      <sz val="10"/>
      <color theme="0"/>
      <name val="Arial"/>
      <family val="2"/>
    </font>
    <font>
      <b/>
      <sz val="10"/>
      <color rgb="FF0000FF"/>
      <name val="Arial"/>
      <family val="2"/>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family val="2"/>
    </font>
    <font>
      <u/>
      <sz val="10"/>
      <color theme="11"/>
      <name val="Arial"/>
      <family val="2"/>
    </font>
    <font>
      <b/>
      <u val="singleAccounting"/>
      <sz val="10"/>
      <name val="Arial"/>
      <family val="2"/>
    </font>
    <font>
      <b/>
      <sz val="10"/>
      <name val="Arial"/>
      <family val="2"/>
    </font>
    <font>
      <u/>
      <sz val="10"/>
      <name val="Arial"/>
      <family val="2"/>
    </font>
    <font>
      <b/>
      <sz val="10"/>
      <color theme="0"/>
      <name val="Arial"/>
      <family val="2"/>
      <charset val="204"/>
    </font>
    <font>
      <b/>
      <sz val="10"/>
      <color theme="0"/>
      <name val="Arial"/>
      <family val="2"/>
    </font>
    <font>
      <b/>
      <u/>
      <sz val="10"/>
      <color theme="0"/>
      <name val="Arial"/>
      <family val="2"/>
      <charset val="204"/>
    </font>
    <font>
      <b/>
      <u/>
      <sz val="10"/>
      <color indexed="9"/>
      <name val="Arial"/>
      <family val="2"/>
      <charset val="204"/>
    </font>
    <font>
      <b/>
      <u/>
      <sz val="10"/>
      <color theme="1"/>
      <name val="Arial"/>
      <family val="2"/>
    </font>
    <font>
      <b/>
      <u/>
      <sz val="10"/>
      <name val="Arial"/>
      <family val="2"/>
    </font>
    <font>
      <sz val="12"/>
      <color theme="1"/>
      <name val="Calibri"/>
      <family val="2"/>
      <charset val="134"/>
      <scheme val="minor"/>
    </font>
    <font>
      <b/>
      <sz val="12"/>
      <color theme="1"/>
      <name val="Calibri"/>
      <family val="2"/>
      <charset val="238"/>
      <scheme val="minor"/>
    </font>
    <font>
      <sz val="10"/>
      <name val="Arial Black"/>
      <family val="2"/>
    </font>
    <font>
      <b/>
      <u/>
      <sz val="10"/>
      <name val="Arial Black"/>
      <family val="2"/>
    </font>
    <font>
      <b/>
      <sz val="10"/>
      <name val="Arial Black"/>
      <family val="2"/>
    </font>
    <font>
      <b/>
      <i/>
      <sz val="10"/>
      <name val="Arial"/>
      <family val="2"/>
    </font>
    <font>
      <b/>
      <sz val="10"/>
      <name val="Zapf Dingbats"/>
      <charset val="2"/>
    </font>
    <font>
      <b/>
      <u val="doubleAccounting"/>
      <sz val="10"/>
      <name val="Arial"/>
      <family val="2"/>
    </font>
    <font>
      <b/>
      <sz val="12"/>
      <name val="Arial"/>
      <family val="2"/>
      <charset val="204"/>
    </font>
    <font>
      <b/>
      <sz val="12"/>
      <color theme="0"/>
      <name val="Arial"/>
      <family val="2"/>
    </font>
    <font>
      <b/>
      <sz val="16"/>
      <name val="Arial"/>
      <family val="2"/>
    </font>
    <font>
      <b/>
      <sz val="20"/>
      <name val="Arial"/>
      <family val="2"/>
    </font>
    <font>
      <b/>
      <sz val="10"/>
      <color rgb="FF000090"/>
      <name val="Arial"/>
      <family val="2"/>
    </font>
    <font>
      <sz val="20"/>
      <color theme="1"/>
      <name val="Calibri"/>
      <family val="2"/>
      <scheme val="minor"/>
    </font>
    <font>
      <sz val="16"/>
      <color theme="1"/>
      <name val="Calibri"/>
      <family val="2"/>
      <scheme val="minor"/>
    </font>
    <font>
      <sz val="10"/>
      <color rgb="FF000090"/>
      <name val="Arial"/>
      <family val="2"/>
    </font>
    <font>
      <sz val="16"/>
      <name val="Arial"/>
      <family val="2"/>
    </font>
    <font>
      <sz val="10"/>
      <name val="Arial"/>
      <family val="2"/>
      <charset val="204"/>
    </font>
    <font>
      <b/>
      <sz val="10"/>
      <color rgb="FF002060"/>
      <name val="Arial"/>
      <family val="2"/>
    </font>
    <font>
      <sz val="10"/>
      <color rgb="FF002060"/>
      <name val="Arial"/>
      <family val="2"/>
    </font>
    <font>
      <b/>
      <sz val="12"/>
      <color rgb="FF002060"/>
      <name val="Arial"/>
      <family val="2"/>
    </font>
    <font>
      <b/>
      <sz val="10"/>
      <color rgb="FF0D44BD"/>
      <name val="Arial"/>
      <family val="2"/>
      <charset val="204"/>
    </font>
  </fonts>
  <fills count="24">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theme="8" tint="-0.249977111117893"/>
        <bgColor indexed="64"/>
      </patternFill>
    </fill>
    <fill>
      <patternFill patternType="solid">
        <fgColor theme="8" tint="0.59999389629810485"/>
        <bgColor indexed="64"/>
      </patternFill>
    </fill>
    <fill>
      <patternFill patternType="solid">
        <fgColor theme="1"/>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000000"/>
      </patternFill>
    </fill>
    <fill>
      <patternFill patternType="solid">
        <fgColor rgb="FFFFC00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indexed="55"/>
        <bgColor indexed="64"/>
      </patternFill>
    </fill>
    <fill>
      <patternFill patternType="solid">
        <fgColor rgb="FFFFFFFF"/>
        <bgColor rgb="FF000000"/>
      </patternFill>
    </fill>
    <fill>
      <patternFill patternType="solid">
        <fgColor rgb="FF92D050"/>
        <bgColor indexed="64"/>
      </patternFill>
    </fill>
  </fills>
  <borders count="60">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bottom style="medium">
        <color auto="1"/>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medium">
        <color auto="1"/>
      </top>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ck">
        <color auto="1"/>
      </right>
      <top style="medium">
        <color auto="1"/>
      </top>
      <bottom style="medium">
        <color auto="1"/>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right/>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diagonal/>
    </border>
    <border>
      <left/>
      <right/>
      <top/>
      <bottom style="thick">
        <color auto="1"/>
      </bottom>
      <diagonal/>
    </border>
    <border>
      <left style="thick">
        <color auto="1"/>
      </left>
      <right style="thick">
        <color auto="1"/>
      </right>
      <top style="thick">
        <color auto="1"/>
      </top>
      <bottom style="medium">
        <color auto="1"/>
      </bottom>
      <diagonal/>
    </border>
    <border>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style="thick">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ck">
        <color auto="1"/>
      </left>
      <right style="thin">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ck">
        <color auto="1"/>
      </right>
      <top style="medium">
        <color auto="1"/>
      </top>
      <bottom style="thick">
        <color auto="1"/>
      </bottom>
      <diagonal/>
    </border>
    <border>
      <left/>
      <right style="thin">
        <color auto="1"/>
      </right>
      <top/>
      <bottom/>
      <diagonal/>
    </border>
    <border>
      <left style="thick">
        <color auto="1"/>
      </left>
      <right style="thin">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ck">
        <color auto="1"/>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diagonal/>
    </border>
    <border>
      <left style="thin">
        <color auto="1"/>
      </left>
      <right style="thin">
        <color auto="1"/>
      </right>
      <top style="thin">
        <color auto="1"/>
      </top>
      <bottom style="thin">
        <color auto="1"/>
      </bottom>
      <diagonal/>
    </border>
  </borders>
  <cellStyleXfs count="61">
    <xf numFmtId="0" fontId="0" fillId="0" borderId="0"/>
    <xf numFmtId="164" fontId="1" fillId="0" borderId="0" applyFont="0" applyFill="0" applyBorder="0" applyAlignment="0" applyProtection="0"/>
    <xf numFmtId="49" fontId="11" fillId="0" borderId="0">
      <alignment horizontal="left" vertical="top"/>
    </xf>
    <xf numFmtId="0" fontId="1" fillId="9" borderId="24" applyNumberFormat="0" applyFont="0" applyAlignment="0" applyProtection="0"/>
    <xf numFmtId="169" fontId="1" fillId="0" borderId="0" applyFont="0" applyFill="0" applyBorder="0" applyAlignment="0" applyProtection="0"/>
    <xf numFmtId="0" fontId="12" fillId="0" borderId="0" applyNumberFormat="0" applyFill="0" applyBorder="0" applyAlignment="0" applyProtection="0">
      <alignment vertical="top"/>
      <protection locked="0"/>
    </xf>
    <xf numFmtId="17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3" fillId="0" borderId="0"/>
    <xf numFmtId="0" fontId="1" fillId="0" borderId="0"/>
    <xf numFmtId="9" fontId="1" fillId="0" borderId="0" applyFont="0" applyFill="0" applyBorder="0" applyAlignment="0" applyProtection="0"/>
    <xf numFmtId="0" fontId="14" fillId="10" borderId="0" applyNumberFormat="0" applyBorder="0" applyAlignment="0" applyProtection="0"/>
    <xf numFmtId="0" fontId="15" fillId="0" borderId="0" applyNumberFormat="0" applyFill="0" applyBorder="0" applyAlignment="0" applyProtection="0"/>
    <xf numFmtId="0" fontId="16" fillId="0" borderId="25" applyNumberFormat="0" applyFill="0" applyAlignment="0" applyProtection="0"/>
    <xf numFmtId="0" fontId="17" fillId="0" borderId="26" applyNumberFormat="0" applyFill="0" applyAlignment="0" applyProtection="0"/>
    <xf numFmtId="0" fontId="18" fillId="0" borderId="27" applyNumberFormat="0" applyFill="0" applyAlignment="0" applyProtection="0"/>
    <xf numFmtId="0" fontId="18" fillId="0" borderId="0" applyNumberFormat="0" applyFill="0" applyBorder="0" applyAlignment="0" applyProtection="0"/>
    <xf numFmtId="0" fontId="19" fillId="11" borderId="2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31" fillId="0" borderId="0"/>
  </cellStyleXfs>
  <cellXfs count="348">
    <xf numFmtId="0" fontId="0" fillId="0" borderId="0" xfId="0"/>
    <xf numFmtId="0" fontId="0" fillId="0" borderId="0" xfId="0" applyFill="1"/>
    <xf numFmtId="0" fontId="0" fillId="0" borderId="0" xfId="0" applyFill="1" applyBorder="1"/>
    <xf numFmtId="167" fontId="0" fillId="0" borderId="0" xfId="0" applyNumberFormat="1"/>
    <xf numFmtId="167" fontId="0" fillId="0" borderId="0" xfId="0" applyNumberFormat="1" applyFill="1" applyBorder="1"/>
    <xf numFmtId="0" fontId="0" fillId="0" borderId="0" xfId="0" applyFill="1" applyBorder="1" applyAlignment="1"/>
    <xf numFmtId="167" fontId="0" fillId="3" borderId="7" xfId="0" applyNumberFormat="1" applyFill="1" applyBorder="1" applyAlignment="1"/>
    <xf numFmtId="0" fontId="2" fillId="3" borderId="6" xfId="0" applyNumberFormat="1" applyFont="1" applyFill="1" applyBorder="1" applyAlignment="1">
      <alignment horizontal="center"/>
    </xf>
    <xf numFmtId="0" fontId="2" fillId="3" borderId="7" xfId="0" applyFont="1" applyFill="1" applyBorder="1" applyAlignment="1">
      <alignment horizontal="center"/>
    </xf>
    <xf numFmtId="10" fontId="2" fillId="0" borderId="0" xfId="0" applyNumberFormat="1" applyFont="1"/>
    <xf numFmtId="0" fontId="0" fillId="3" borderId="10" xfId="0" applyFill="1" applyBorder="1" applyAlignment="1">
      <alignment horizontal="center"/>
    </xf>
    <xf numFmtId="0" fontId="0" fillId="0" borderId="0" xfId="0" applyAlignment="1">
      <alignment horizontal="center"/>
    </xf>
    <xf numFmtId="0" fontId="0" fillId="4" borderId="0" xfId="0" applyFill="1"/>
    <xf numFmtId="0" fontId="5" fillId="5" borderId="16" xfId="0" applyFont="1" applyFill="1" applyBorder="1"/>
    <xf numFmtId="0" fontId="6" fillId="0" borderId="0" xfId="0" applyFont="1" applyFill="1" applyBorder="1"/>
    <xf numFmtId="164" fontId="5" fillId="5" borderId="6" xfId="0" applyNumberFormat="1" applyFont="1" applyFill="1" applyBorder="1"/>
    <xf numFmtId="10" fontId="5" fillId="5" borderId="7" xfId="0" applyNumberFormat="1" applyFont="1" applyFill="1" applyBorder="1"/>
    <xf numFmtId="0" fontId="6" fillId="0" borderId="0" xfId="0" applyFont="1" applyFill="1"/>
    <xf numFmtId="0" fontId="7" fillId="6" borderId="0" xfId="0" applyFont="1" applyFill="1"/>
    <xf numFmtId="0" fontId="8" fillId="6" borderId="17" xfId="0" applyFont="1" applyFill="1" applyBorder="1"/>
    <xf numFmtId="0" fontId="7" fillId="6" borderId="18" xfId="0" applyFont="1" applyFill="1" applyBorder="1"/>
    <xf numFmtId="166" fontId="0" fillId="0" borderId="0" xfId="0" applyNumberFormat="1" applyFill="1" applyBorder="1"/>
    <xf numFmtId="0" fontId="0" fillId="0" borderId="21" xfId="0" applyFill="1" applyBorder="1"/>
    <xf numFmtId="0" fontId="2" fillId="0" borderId="18" xfId="0" applyFont="1" applyFill="1" applyBorder="1"/>
    <xf numFmtId="0" fontId="2" fillId="0" borderId="0" xfId="0" applyFont="1" applyFill="1" applyBorder="1"/>
    <xf numFmtId="0" fontId="5" fillId="5" borderId="2" xfId="0" applyFont="1" applyFill="1" applyBorder="1"/>
    <xf numFmtId="164" fontId="5" fillId="5" borderId="6" xfId="1" applyFont="1" applyFill="1" applyBorder="1"/>
    <xf numFmtId="0" fontId="5" fillId="0" borderId="0" xfId="0" applyFont="1" applyFill="1" applyBorder="1"/>
    <xf numFmtId="0" fontId="0" fillId="6" borderId="2" xfId="0" applyFill="1" applyBorder="1"/>
    <xf numFmtId="0" fontId="0" fillId="6" borderId="0" xfId="0" applyFill="1" applyBorder="1"/>
    <xf numFmtId="0" fontId="0" fillId="0" borderId="0" xfId="0" applyBorder="1"/>
    <xf numFmtId="0" fontId="0" fillId="0" borderId="18" xfId="0" applyFill="1" applyBorder="1"/>
    <xf numFmtId="0" fontId="6" fillId="0" borderId="2" xfId="0" applyFont="1" applyFill="1" applyBorder="1"/>
    <xf numFmtId="0" fontId="5" fillId="5" borderId="3" xfId="0" applyFont="1" applyFill="1" applyBorder="1"/>
    <xf numFmtId="164" fontId="5" fillId="5" borderId="11" xfId="1" applyFont="1" applyFill="1" applyBorder="1"/>
    <xf numFmtId="10" fontId="5" fillId="5" borderId="12" xfId="0" applyNumberFormat="1" applyFont="1" applyFill="1" applyBorder="1"/>
    <xf numFmtId="166" fontId="9" fillId="7" borderId="0" xfId="0" applyNumberFormat="1" applyFont="1" applyFill="1" applyBorder="1"/>
    <xf numFmtId="0" fontId="2" fillId="8" borderId="22" xfId="0" applyFont="1" applyFill="1" applyBorder="1"/>
    <xf numFmtId="164" fontId="0" fillId="0" borderId="0" xfId="0" applyNumberFormat="1"/>
    <xf numFmtId="0" fontId="2" fillId="0" borderId="0" xfId="0" applyFont="1" applyAlignment="1">
      <alignment horizontal="left"/>
    </xf>
    <xf numFmtId="168" fontId="22" fillId="3" borderId="5" xfId="1" applyNumberFormat="1" applyFont="1" applyFill="1" applyBorder="1" applyAlignment="1">
      <alignment horizontal="center"/>
    </xf>
    <xf numFmtId="167" fontId="2" fillId="3" borderId="4" xfId="0" applyNumberFormat="1" applyFont="1" applyFill="1" applyBorder="1" applyAlignment="1">
      <alignment horizontal="center"/>
    </xf>
    <xf numFmtId="168" fontId="2" fillId="3" borderId="8" xfId="0" applyNumberFormat="1" applyFont="1" applyFill="1" applyBorder="1" applyAlignment="1">
      <alignment horizontal="center"/>
    </xf>
    <xf numFmtId="0" fontId="2" fillId="3" borderId="9" xfId="0" applyNumberFormat="1" applyFont="1" applyFill="1" applyBorder="1" applyAlignment="1">
      <alignment horizontal="center"/>
    </xf>
    <xf numFmtId="10" fontId="2" fillId="3" borderId="6" xfId="0" applyNumberFormat="1"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10" fontId="0" fillId="0" borderId="0" xfId="0" applyNumberFormat="1"/>
    <xf numFmtId="0" fontId="0" fillId="0" borderId="2" xfId="0" applyFill="1" applyBorder="1"/>
    <xf numFmtId="0" fontId="4" fillId="0" borderId="13" xfId="0" applyFont="1" applyFill="1" applyBorder="1"/>
    <xf numFmtId="0" fontId="1" fillId="0" borderId="2" xfId="0" applyFont="1" applyFill="1" applyBorder="1"/>
    <xf numFmtId="0" fontId="0" fillId="6" borderId="13" xfId="0" applyFill="1" applyBorder="1"/>
    <xf numFmtId="0" fontId="2" fillId="6" borderId="2" xfId="0" applyFont="1" applyFill="1" applyBorder="1"/>
    <xf numFmtId="0" fontId="2" fillId="6" borderId="17" xfId="0" applyFont="1" applyFill="1" applyBorder="1"/>
    <xf numFmtId="0" fontId="2" fillId="0" borderId="17" xfId="0" applyFont="1" applyFill="1" applyBorder="1"/>
    <xf numFmtId="0" fontId="2" fillId="0" borderId="2" xfId="0" applyFont="1" applyFill="1" applyBorder="1"/>
    <xf numFmtId="0" fontId="1" fillId="0" borderId="8" xfId="0" applyFont="1" applyFill="1" applyBorder="1"/>
    <xf numFmtId="9" fontId="10" fillId="8" borderId="23" xfId="0" applyNumberFormat="1" applyFont="1" applyFill="1" applyBorder="1" applyProtection="1">
      <protection locked="0"/>
    </xf>
    <xf numFmtId="0" fontId="10" fillId="2" borderId="2" xfId="0" applyFont="1" applyFill="1" applyBorder="1" applyAlignment="1" applyProtection="1">
      <alignment horizontal="center"/>
      <protection locked="0"/>
    </xf>
    <xf numFmtId="0" fontId="1" fillId="6" borderId="2" xfId="0" applyFont="1" applyFill="1" applyBorder="1"/>
    <xf numFmtId="0" fontId="1" fillId="6" borderId="8" xfId="0" applyFont="1" applyFill="1" applyBorder="1"/>
    <xf numFmtId="0" fontId="1" fillId="0" borderId="0" xfId="9"/>
    <xf numFmtId="0" fontId="1" fillId="0" borderId="0" xfId="9" applyAlignment="1">
      <alignment horizontal="center"/>
    </xf>
    <xf numFmtId="164" fontId="1" fillId="0" borderId="0" xfId="9" applyNumberFormat="1"/>
    <xf numFmtId="0" fontId="2" fillId="0" borderId="0" xfId="9" applyFont="1"/>
    <xf numFmtId="0" fontId="1" fillId="6" borderId="0" xfId="9" applyFill="1"/>
    <xf numFmtId="0" fontId="25" fillId="7" borderId="17" xfId="0" applyFont="1" applyFill="1" applyBorder="1"/>
    <xf numFmtId="164" fontId="25" fillId="7" borderId="19" xfId="1" applyFont="1" applyFill="1" applyBorder="1"/>
    <xf numFmtId="10" fontId="26" fillId="7" borderId="20" xfId="0" applyNumberFormat="1" applyFont="1" applyFill="1" applyBorder="1"/>
    <xf numFmtId="0" fontId="28" fillId="5" borderId="2" xfId="0" applyFont="1" applyFill="1" applyBorder="1"/>
    <xf numFmtId="10" fontId="25" fillId="7" borderId="20" xfId="1" applyNumberFormat="1" applyFont="1" applyFill="1" applyBorder="1"/>
    <xf numFmtId="0" fontId="7" fillId="6" borderId="0" xfId="0" applyFont="1" applyFill="1" applyBorder="1"/>
    <xf numFmtId="0" fontId="29" fillId="6" borderId="2" xfId="0" applyFont="1" applyFill="1" applyBorder="1"/>
    <xf numFmtId="0" fontId="30" fillId="0" borderId="2" xfId="0" applyFont="1" applyFill="1" applyBorder="1"/>
    <xf numFmtId="0" fontId="26" fillId="7" borderId="2" xfId="0" applyFont="1" applyFill="1" applyBorder="1"/>
    <xf numFmtId="164" fontId="9" fillId="7" borderId="6" xfId="1" applyFont="1" applyFill="1" applyBorder="1"/>
    <xf numFmtId="10" fontId="9" fillId="7" borderId="7" xfId="0" applyNumberFormat="1" applyFont="1" applyFill="1" applyBorder="1"/>
    <xf numFmtId="0" fontId="26" fillId="6" borderId="2" xfId="0" applyFont="1" applyFill="1" applyBorder="1"/>
    <xf numFmtId="0" fontId="0" fillId="6" borderId="0" xfId="0" applyFill="1"/>
    <xf numFmtId="0" fontId="7" fillId="0" borderId="2" xfId="0" applyFont="1" applyFill="1" applyBorder="1"/>
    <xf numFmtId="0" fontId="7" fillId="6" borderId="2" xfId="0" applyFont="1" applyFill="1" applyBorder="1"/>
    <xf numFmtId="168" fontId="2" fillId="3" borderId="2" xfId="0" applyNumberFormat="1" applyFont="1" applyFill="1" applyBorder="1" applyAlignment="1">
      <alignment horizontal="center"/>
    </xf>
    <xf numFmtId="0" fontId="27" fillId="7" borderId="1" xfId="0" applyFont="1" applyFill="1" applyBorder="1"/>
    <xf numFmtId="0" fontId="0" fillId="0" borderId="2" xfId="0" applyBorder="1"/>
    <xf numFmtId="0" fontId="0" fillId="3" borderId="7" xfId="0" applyFill="1" applyBorder="1" applyAlignment="1">
      <alignment horizontal="center"/>
    </xf>
    <xf numFmtId="0" fontId="9" fillId="7" borderId="4" xfId="0" applyFont="1" applyFill="1" applyBorder="1" applyAlignment="1"/>
    <xf numFmtId="10" fontId="9" fillId="7" borderId="5" xfId="0" applyNumberFormat="1" applyFont="1" applyFill="1" applyBorder="1" applyAlignment="1"/>
    <xf numFmtId="0" fontId="28" fillId="5" borderId="16" xfId="0" applyFont="1" applyFill="1" applyBorder="1"/>
    <xf numFmtId="0" fontId="5" fillId="6" borderId="2" xfId="0" applyFont="1" applyFill="1" applyBorder="1"/>
    <xf numFmtId="0" fontId="6" fillId="6" borderId="0" xfId="0" applyFont="1" applyFill="1" applyBorder="1"/>
    <xf numFmtId="0" fontId="25" fillId="12" borderId="17" xfId="0" applyFont="1" applyFill="1" applyBorder="1"/>
    <xf numFmtId="164" fontId="25" fillId="12" borderId="19" xfId="1" applyFont="1" applyFill="1" applyBorder="1"/>
    <xf numFmtId="10" fontId="25" fillId="12" borderId="20" xfId="0" applyNumberFormat="1" applyFont="1" applyFill="1" applyBorder="1"/>
    <xf numFmtId="0" fontId="5" fillId="12" borderId="2" xfId="0" applyFont="1" applyFill="1" applyBorder="1"/>
    <xf numFmtId="164" fontId="25" fillId="12" borderId="6" xfId="1" applyFont="1" applyFill="1" applyBorder="1"/>
    <xf numFmtId="10" fontId="25" fillId="12" borderId="7" xfId="0" applyNumberFormat="1" applyFont="1" applyFill="1" applyBorder="1"/>
    <xf numFmtId="0" fontId="26" fillId="12" borderId="30" xfId="0" applyFont="1" applyFill="1" applyBorder="1"/>
    <xf numFmtId="164" fontId="26" fillId="12" borderId="22" xfId="0" applyNumberFormat="1" applyFont="1" applyFill="1" applyBorder="1"/>
    <xf numFmtId="0" fontId="5" fillId="12" borderId="3" xfId="0" applyFont="1" applyFill="1" applyBorder="1"/>
    <xf numFmtId="164" fontId="5" fillId="12" borderId="11" xfId="1" applyFont="1" applyFill="1" applyBorder="1"/>
    <xf numFmtId="10" fontId="5" fillId="12" borderId="12" xfId="0" applyNumberFormat="1" applyFont="1" applyFill="1" applyBorder="1"/>
    <xf numFmtId="164" fontId="26" fillId="7" borderId="19" xfId="1" applyFont="1" applyFill="1" applyBorder="1" applyProtection="1"/>
    <xf numFmtId="9" fontId="26" fillId="12" borderId="23" xfId="0" applyNumberFormat="1" applyFont="1" applyFill="1" applyBorder="1" applyProtection="1"/>
    <xf numFmtId="164" fontId="3" fillId="13" borderId="6" xfId="0" applyNumberFormat="1" applyFont="1" applyFill="1" applyBorder="1" applyProtection="1">
      <protection locked="0"/>
    </xf>
    <xf numFmtId="10" fontId="23" fillId="13" borderId="7" xfId="0" applyNumberFormat="1" applyFont="1" applyFill="1" applyBorder="1" applyAlignment="1"/>
    <xf numFmtId="10" fontId="2" fillId="13" borderId="7" xfId="0" applyNumberFormat="1" applyFont="1" applyFill="1" applyBorder="1" applyProtection="1"/>
    <xf numFmtId="164" fontId="0" fillId="13" borderId="6" xfId="1" applyFont="1" applyFill="1" applyBorder="1"/>
    <xf numFmtId="10" fontId="0" fillId="13" borderId="7" xfId="0" applyNumberFormat="1" applyFill="1" applyBorder="1"/>
    <xf numFmtId="164" fontId="3" fillId="13" borderId="19" xfId="1" applyFont="1" applyFill="1" applyBorder="1" applyProtection="1">
      <protection locked="0"/>
    </xf>
    <xf numFmtId="10" fontId="7" fillId="13" borderId="20" xfId="0" applyNumberFormat="1" applyFont="1" applyFill="1" applyBorder="1"/>
    <xf numFmtId="165" fontId="0" fillId="13" borderId="6" xfId="1" applyNumberFormat="1" applyFont="1" applyFill="1" applyBorder="1"/>
    <xf numFmtId="164" fontId="3" fillId="13" borderId="6" xfId="1" applyFont="1" applyFill="1" applyBorder="1" applyProtection="1">
      <protection locked="0"/>
    </xf>
    <xf numFmtId="10" fontId="1" fillId="13" borderId="7" xfId="0" applyNumberFormat="1" applyFont="1" applyFill="1" applyBorder="1"/>
    <xf numFmtId="164" fontId="8" fillId="13" borderId="6" xfId="1" applyFont="1" applyFill="1" applyBorder="1"/>
    <xf numFmtId="10" fontId="8" fillId="13" borderId="7" xfId="0" applyNumberFormat="1" applyFont="1" applyFill="1" applyBorder="1"/>
    <xf numFmtId="164" fontId="5" fillId="13" borderId="6" xfId="1" applyFont="1" applyFill="1" applyBorder="1"/>
    <xf numFmtId="10" fontId="5" fillId="13" borderId="7" xfId="0" applyNumberFormat="1" applyFont="1" applyFill="1" applyBorder="1"/>
    <xf numFmtId="164" fontId="9" fillId="13" borderId="6" xfId="1" applyFont="1" applyFill="1" applyBorder="1"/>
    <xf numFmtId="10" fontId="9" fillId="13" borderId="7" xfId="0" applyNumberFormat="1" applyFont="1" applyFill="1" applyBorder="1"/>
    <xf numFmtId="10" fontId="7" fillId="13" borderId="7" xfId="0" applyNumberFormat="1" applyFont="1" applyFill="1" applyBorder="1"/>
    <xf numFmtId="0" fontId="0" fillId="13" borderId="6" xfId="0" applyFill="1" applyBorder="1"/>
    <xf numFmtId="0" fontId="0" fillId="13" borderId="7" xfId="0" applyFill="1" applyBorder="1"/>
    <xf numFmtId="0" fontId="26" fillId="6" borderId="0" xfId="9" applyFont="1" applyFill="1"/>
    <xf numFmtId="0" fontId="2" fillId="6" borderId="0" xfId="9" applyFont="1" applyFill="1"/>
    <xf numFmtId="164" fontId="22" fillId="0" borderId="0" xfId="9" applyNumberFormat="1" applyFont="1"/>
    <xf numFmtId="0" fontId="9" fillId="6" borderId="0" xfId="9" applyFont="1" applyFill="1"/>
    <xf numFmtId="10" fontId="4" fillId="0" borderId="0" xfId="9" applyNumberFormat="1" applyFont="1" applyAlignment="1">
      <alignment horizontal="center"/>
    </xf>
    <xf numFmtId="164" fontId="2" fillId="0" borderId="0" xfId="9" applyNumberFormat="1" applyFont="1"/>
    <xf numFmtId="0" fontId="33" fillId="0" borderId="0" xfId="9" applyFont="1"/>
    <xf numFmtId="17" fontId="34" fillId="0" borderId="0" xfId="9" applyNumberFormat="1" applyFont="1"/>
    <xf numFmtId="0" fontId="4" fillId="0" borderId="0" xfId="9" applyFont="1" applyAlignment="1">
      <alignment horizontal="center"/>
    </xf>
    <xf numFmtId="0" fontId="34" fillId="0" borderId="0" xfId="9" applyFont="1"/>
    <xf numFmtId="164" fontId="22" fillId="0" borderId="0" xfId="9" applyNumberFormat="1" applyFont="1" applyAlignment="1">
      <alignment horizontal="center"/>
    </xf>
    <xf numFmtId="164" fontId="22" fillId="6" borderId="0" xfId="9" applyNumberFormat="1" applyFont="1" applyFill="1"/>
    <xf numFmtId="10" fontId="2" fillId="0" borderId="0" xfId="9" applyNumberFormat="1" applyFont="1" applyAlignment="1">
      <alignment horizontal="center"/>
    </xf>
    <xf numFmtId="164" fontId="22" fillId="0" borderId="0" xfId="9" applyNumberFormat="1" applyFont="1" applyAlignment="1">
      <alignment horizontal="right"/>
    </xf>
    <xf numFmtId="0" fontId="2" fillId="0" borderId="0" xfId="9" applyFont="1" applyAlignment="1">
      <alignment horizontal="right"/>
    </xf>
    <xf numFmtId="0" fontId="35" fillId="0" borderId="0" xfId="9" applyFont="1"/>
    <xf numFmtId="164" fontId="36" fillId="0" borderId="0" xfId="9" applyNumberFormat="1" applyFont="1"/>
    <xf numFmtId="164" fontId="22" fillId="15" borderId="1" xfId="9" applyNumberFormat="1" applyFont="1" applyFill="1" applyBorder="1"/>
    <xf numFmtId="164" fontId="1" fillId="15" borderId="2" xfId="9" applyNumberFormat="1" applyFill="1" applyBorder="1"/>
    <xf numFmtId="164" fontId="4" fillId="15" borderId="2" xfId="9" applyNumberFormat="1" applyFont="1" applyFill="1" applyBorder="1"/>
    <xf numFmtId="0" fontId="37" fillId="0" borderId="0" xfId="9" applyFont="1" applyAlignment="1">
      <alignment horizontal="center"/>
    </xf>
    <xf numFmtId="164" fontId="38" fillId="16" borderId="30" xfId="9" applyNumberFormat="1" applyFont="1" applyFill="1" applyBorder="1"/>
    <xf numFmtId="164" fontId="1" fillId="17" borderId="0" xfId="9" applyNumberFormat="1" applyFill="1"/>
    <xf numFmtId="164" fontId="22" fillId="16" borderId="23" xfId="9" applyNumberFormat="1" applyFont="1" applyFill="1" applyBorder="1"/>
    <xf numFmtId="0" fontId="1" fillId="18" borderId="22" xfId="9" applyFill="1" applyBorder="1"/>
    <xf numFmtId="164" fontId="22" fillId="18" borderId="29" xfId="9" applyNumberFormat="1" applyFont="1" applyFill="1" applyBorder="1"/>
    <xf numFmtId="164" fontId="1" fillId="13" borderId="6" xfId="1" applyFont="1" applyFill="1" applyBorder="1"/>
    <xf numFmtId="0" fontId="23" fillId="0" borderId="0" xfId="9" applyFont="1" applyAlignment="1">
      <alignment horizontal="right"/>
    </xf>
    <xf numFmtId="0" fontId="39" fillId="0" borderId="0" xfId="9" applyFont="1"/>
    <xf numFmtId="0" fontId="40" fillId="6" borderId="0" xfId="9" applyFont="1" applyFill="1"/>
    <xf numFmtId="0" fontId="2" fillId="19" borderId="1" xfId="9" applyFont="1" applyFill="1" applyBorder="1"/>
    <xf numFmtId="0" fontId="2" fillId="19" borderId="3" xfId="9" applyFont="1" applyFill="1" applyBorder="1"/>
    <xf numFmtId="0" fontId="1" fillId="0" borderId="0" xfId="9" applyAlignment="1">
      <alignment wrapText="1"/>
    </xf>
    <xf numFmtId="0" fontId="1" fillId="7" borderId="4" xfId="9" applyFill="1" applyBorder="1"/>
    <xf numFmtId="0" fontId="1" fillId="7" borderId="31" xfId="9" applyFill="1" applyBorder="1"/>
    <xf numFmtId="0" fontId="1" fillId="7" borderId="5" xfId="9" applyFill="1" applyBorder="1"/>
    <xf numFmtId="0" fontId="1" fillId="7" borderId="6" xfId="9" applyFill="1" applyBorder="1"/>
    <xf numFmtId="0" fontId="2" fillId="20" borderId="6" xfId="9" applyFont="1" applyFill="1" applyBorder="1" applyAlignment="1">
      <alignment horizontal="center"/>
    </xf>
    <xf numFmtId="0" fontId="2" fillId="7" borderId="0" xfId="9" applyFont="1" applyFill="1" applyAlignment="1">
      <alignment horizontal="center"/>
    </xf>
    <xf numFmtId="0" fontId="2" fillId="21" borderId="0" xfId="9" applyFont="1" applyFill="1" applyAlignment="1">
      <alignment horizontal="center"/>
    </xf>
    <xf numFmtId="0" fontId="2" fillId="21" borderId="7" xfId="9" applyFont="1" applyFill="1" applyBorder="1" applyAlignment="1">
      <alignment horizontal="center"/>
    </xf>
    <xf numFmtId="0" fontId="1" fillId="7" borderId="7" xfId="9" applyFill="1" applyBorder="1" applyAlignment="1">
      <alignment horizontal="center"/>
    </xf>
    <xf numFmtId="0" fontId="1" fillId="7" borderId="0" xfId="9" applyFill="1"/>
    <xf numFmtId="0" fontId="1" fillId="7" borderId="7" xfId="9" applyFill="1" applyBorder="1"/>
    <xf numFmtId="0" fontId="2" fillId="19" borderId="33" xfId="9" applyFont="1" applyFill="1" applyBorder="1" applyAlignment="1">
      <alignment horizontal="center" vertical="center" wrapText="1"/>
    </xf>
    <xf numFmtId="0" fontId="1" fillId="7" borderId="34" xfId="9" applyFill="1" applyBorder="1" applyAlignment="1">
      <alignment vertical="center" wrapText="1"/>
    </xf>
    <xf numFmtId="0" fontId="2" fillId="19" borderId="35" xfId="9" applyFont="1" applyFill="1" applyBorder="1" applyAlignment="1">
      <alignment vertical="center" wrapText="1"/>
    </xf>
    <xf numFmtId="0" fontId="1" fillId="7" borderId="36" xfId="9" applyFill="1" applyBorder="1" applyAlignment="1">
      <alignment vertical="center" wrapText="1"/>
    </xf>
    <xf numFmtId="0" fontId="2" fillId="19" borderId="35" xfId="9" applyFont="1" applyFill="1" applyBorder="1" applyAlignment="1">
      <alignment horizontal="center" vertical="center" wrapText="1"/>
    </xf>
    <xf numFmtId="10" fontId="43" fillId="19" borderId="37" xfId="12" applyNumberFormat="1" applyFont="1" applyFill="1" applyBorder="1" applyAlignment="1">
      <alignment horizontal="center" vertical="center" wrapText="1"/>
    </xf>
    <xf numFmtId="0" fontId="2" fillId="19" borderId="37" xfId="9" applyFont="1" applyFill="1" applyBorder="1" applyAlignment="1">
      <alignment vertical="center" wrapText="1"/>
    </xf>
    <xf numFmtId="0" fontId="1" fillId="7" borderId="7" xfId="9" applyFill="1" applyBorder="1" applyAlignment="1">
      <alignment vertical="center" wrapText="1"/>
    </xf>
    <xf numFmtId="0" fontId="1" fillId="6" borderId="8" xfId="9" applyFill="1" applyBorder="1" applyAlignment="1">
      <alignment horizontal="center" vertical="center" wrapText="1"/>
    </xf>
    <xf numFmtId="0" fontId="1" fillId="7" borderId="21" xfId="9" applyFill="1" applyBorder="1" applyAlignment="1">
      <alignment vertical="center" wrapText="1"/>
    </xf>
    <xf numFmtId="0" fontId="1" fillId="22" borderId="35" xfId="60" applyFont="1" applyFill="1" applyBorder="1" applyAlignment="1">
      <alignment vertical="center" wrapText="1"/>
    </xf>
    <xf numFmtId="0" fontId="0" fillId="0" borderId="38" xfId="9" applyFont="1" applyBorder="1" applyAlignment="1">
      <alignment horizontal="center" vertical="center" wrapText="1"/>
    </xf>
    <xf numFmtId="10" fontId="43" fillId="6" borderId="39" xfId="12" applyNumberFormat="1" applyFont="1" applyFill="1" applyBorder="1" applyAlignment="1">
      <alignment horizontal="center" vertical="center" wrapText="1"/>
    </xf>
    <xf numFmtId="0" fontId="1" fillId="6" borderId="35" xfId="9" applyFill="1" applyBorder="1" applyAlignment="1">
      <alignment vertical="center" wrapText="1"/>
    </xf>
    <xf numFmtId="0" fontId="2" fillId="6" borderId="37" xfId="9" applyFont="1" applyFill="1" applyBorder="1" applyAlignment="1">
      <alignment vertical="center" wrapText="1"/>
    </xf>
    <xf numFmtId="0" fontId="1" fillId="0" borderId="16" xfId="9" applyBorder="1" applyAlignment="1">
      <alignment horizontal="center" vertical="center" wrapText="1"/>
    </xf>
    <xf numFmtId="0" fontId="1" fillId="7" borderId="41" xfId="9" applyFill="1" applyBorder="1" applyAlignment="1">
      <alignment vertical="center" wrapText="1"/>
    </xf>
    <xf numFmtId="0" fontId="1" fillId="0" borderId="38" xfId="9" applyBorder="1" applyAlignment="1">
      <alignment vertical="center" wrapText="1"/>
    </xf>
    <xf numFmtId="0" fontId="1" fillId="7" borderId="38" xfId="9" applyFill="1" applyBorder="1" applyAlignment="1">
      <alignment vertical="center" wrapText="1"/>
    </xf>
    <xf numFmtId="10" fontId="43" fillId="0" borderId="42" xfId="9" applyNumberFormat="1" applyFont="1" applyBorder="1" applyAlignment="1">
      <alignment horizontal="center" vertical="center" wrapText="1"/>
    </xf>
    <xf numFmtId="0" fontId="2" fillId="0" borderId="42" xfId="9" applyFont="1" applyBorder="1" applyAlignment="1">
      <alignment vertical="center" wrapText="1"/>
    </xf>
    <xf numFmtId="0" fontId="1" fillId="7" borderId="0" xfId="9" applyFill="1" applyAlignment="1">
      <alignment horizontal="center" vertical="center" wrapText="1"/>
    </xf>
    <xf numFmtId="0" fontId="1" fillId="7" borderId="0" xfId="9" applyFill="1" applyAlignment="1">
      <alignment vertical="center" wrapText="1"/>
    </xf>
    <xf numFmtId="0" fontId="1" fillId="7" borderId="44" xfId="9" applyFill="1" applyBorder="1" applyAlignment="1">
      <alignment vertical="center" wrapText="1"/>
    </xf>
    <xf numFmtId="10" fontId="46" fillId="7" borderId="44" xfId="9" applyNumberFormat="1" applyFont="1" applyFill="1" applyBorder="1" applyAlignment="1">
      <alignment horizontal="center" vertical="center" wrapText="1"/>
    </xf>
    <xf numFmtId="0" fontId="2" fillId="7" borderId="44" xfId="9" applyFont="1" applyFill="1" applyBorder="1" applyAlignment="1">
      <alignment vertical="center" wrapText="1"/>
    </xf>
    <xf numFmtId="0" fontId="2" fillId="19" borderId="45" xfId="9" applyFont="1" applyFill="1" applyBorder="1" applyAlignment="1">
      <alignment horizontal="center" vertical="center" wrapText="1"/>
    </xf>
    <xf numFmtId="0" fontId="1" fillId="7" borderId="35" xfId="9" applyFill="1" applyBorder="1" applyAlignment="1">
      <alignment vertical="center" wrapText="1"/>
    </xf>
    <xf numFmtId="10" fontId="43" fillId="19" borderId="37" xfId="9" applyNumberFormat="1" applyFont="1" applyFill="1" applyBorder="1" applyAlignment="1">
      <alignment horizontal="center" vertical="center" wrapText="1"/>
    </xf>
    <xf numFmtId="0" fontId="1" fillId="0" borderId="46" xfId="9" applyBorder="1" applyAlignment="1">
      <alignment horizontal="center" vertical="center" wrapText="1"/>
    </xf>
    <xf numFmtId="0" fontId="1" fillId="7" borderId="47" xfId="9" applyFill="1" applyBorder="1" applyAlignment="1">
      <alignment vertical="center" wrapText="1"/>
    </xf>
    <xf numFmtId="0" fontId="1" fillId="0" borderId="47" xfId="9" applyBorder="1" applyAlignment="1">
      <alignment vertical="center" wrapText="1"/>
    </xf>
    <xf numFmtId="0" fontId="1" fillId="7" borderId="48" xfId="9" applyFill="1" applyBorder="1" applyAlignment="1">
      <alignment vertical="center" wrapText="1"/>
    </xf>
    <xf numFmtId="10" fontId="43" fillId="0" borderId="50" xfId="9" applyNumberFormat="1" applyFont="1" applyBorder="1" applyAlignment="1">
      <alignment horizontal="center" vertical="center" wrapText="1"/>
    </xf>
    <xf numFmtId="0" fontId="2" fillId="0" borderId="50" xfId="9" applyFont="1" applyBorder="1" applyAlignment="1">
      <alignment vertical="center" wrapText="1"/>
    </xf>
    <xf numFmtId="0" fontId="1" fillId="7" borderId="51" xfId="9" applyFill="1" applyBorder="1" applyAlignment="1">
      <alignment horizontal="center" vertical="center" wrapText="1"/>
    </xf>
    <xf numFmtId="39" fontId="43" fillId="19" borderId="37" xfId="9" applyNumberFormat="1" applyFont="1" applyFill="1" applyBorder="1" applyAlignment="1">
      <alignment horizontal="center" vertical="center" wrapText="1"/>
    </xf>
    <xf numFmtId="0" fontId="1" fillId="6" borderId="16" xfId="9" applyFill="1" applyBorder="1" applyAlignment="1">
      <alignment horizontal="center" vertical="center" wrapText="1"/>
    </xf>
    <xf numFmtId="0" fontId="2" fillId="6" borderId="16" xfId="9" applyFont="1" applyFill="1" applyBorder="1" applyAlignment="1">
      <alignment vertical="center" wrapText="1"/>
    </xf>
    <xf numFmtId="2" fontId="43" fillId="6" borderId="16" xfId="9" applyNumberFormat="1" applyFont="1" applyFill="1" applyBorder="1" applyAlignment="1">
      <alignment horizontal="center" vertical="center" wrapText="1"/>
    </xf>
    <xf numFmtId="0" fontId="1" fillId="6" borderId="16" xfId="9" applyFill="1" applyBorder="1" applyAlignment="1">
      <alignment vertical="center" wrapText="1"/>
    </xf>
    <xf numFmtId="1" fontId="43" fillId="6" borderId="16" xfId="9" applyNumberFormat="1" applyFont="1" applyFill="1" applyBorder="1" applyAlignment="1">
      <alignment horizontal="center" vertical="center" wrapText="1"/>
    </xf>
    <xf numFmtId="0" fontId="1" fillId="0" borderId="52" xfId="9" applyBorder="1" applyAlignment="1">
      <alignment horizontal="center" vertical="center" wrapText="1"/>
    </xf>
    <xf numFmtId="0" fontId="1" fillId="0" borderId="16" xfId="9" applyBorder="1" applyAlignment="1">
      <alignment vertical="center" wrapText="1"/>
    </xf>
    <xf numFmtId="39" fontId="43" fillId="6" borderId="42" xfId="9" applyNumberFormat="1" applyFont="1" applyFill="1" applyBorder="1" applyAlignment="1">
      <alignment horizontal="center" vertical="center" wrapText="1"/>
    </xf>
    <xf numFmtId="0" fontId="1" fillId="0" borderId="53" xfId="9" applyBorder="1" applyAlignment="1">
      <alignment horizontal="center" vertical="center" wrapText="1"/>
    </xf>
    <xf numFmtId="39" fontId="43" fillId="6" borderId="54" xfId="9" applyNumberFormat="1" applyFont="1" applyFill="1" applyBorder="1" applyAlignment="1">
      <alignment horizontal="center" vertical="center" wrapText="1"/>
    </xf>
    <xf numFmtId="0" fontId="1" fillId="0" borderId="41" xfId="9" applyBorder="1" applyAlignment="1">
      <alignment vertical="center" wrapText="1"/>
    </xf>
    <xf numFmtId="0" fontId="2" fillId="0" borderId="54" xfId="9" applyFont="1" applyBorder="1" applyAlignment="1">
      <alignment vertical="center" wrapText="1"/>
    </xf>
    <xf numFmtId="39" fontId="43" fillId="6" borderId="16" xfId="9" applyNumberFormat="1" applyFont="1" applyFill="1" applyBorder="1" applyAlignment="1">
      <alignment horizontal="center" vertical="center" wrapText="1"/>
    </xf>
    <xf numFmtId="0" fontId="1" fillId="7" borderId="44" xfId="9" applyFill="1" applyBorder="1" applyAlignment="1">
      <alignment horizontal="center" vertical="center" wrapText="1"/>
    </xf>
    <xf numFmtId="2" fontId="46" fillId="7" borderId="55" xfId="9" applyNumberFormat="1" applyFont="1" applyFill="1" applyBorder="1" applyAlignment="1">
      <alignment horizontal="center" vertical="center" wrapText="1"/>
    </xf>
    <xf numFmtId="0" fontId="2" fillId="7" borderId="0" xfId="9" applyFont="1" applyFill="1" applyAlignment="1">
      <alignment vertical="center" wrapText="1"/>
    </xf>
    <xf numFmtId="0" fontId="2" fillId="19" borderId="52" xfId="9" applyFont="1" applyFill="1" applyBorder="1" applyAlignment="1">
      <alignment horizontal="center" vertical="center" wrapText="1"/>
    </xf>
    <xf numFmtId="0" fontId="2" fillId="19" borderId="38" xfId="9" applyFont="1" applyFill="1" applyBorder="1" applyAlignment="1">
      <alignment vertical="center" wrapText="1"/>
    </xf>
    <xf numFmtId="0" fontId="2" fillId="19" borderId="38" xfId="9" applyFont="1" applyFill="1" applyBorder="1" applyAlignment="1">
      <alignment horizontal="center" vertical="center" wrapText="1"/>
    </xf>
    <xf numFmtId="39" fontId="43" fillId="19" borderId="42" xfId="9" applyNumberFormat="1" applyFont="1" applyFill="1" applyBorder="1" applyAlignment="1">
      <alignment horizontal="center" vertical="center" wrapText="1"/>
    </xf>
    <xf numFmtId="49" fontId="2" fillId="19" borderId="54" xfId="9" applyNumberFormat="1" applyFont="1" applyFill="1" applyBorder="1" applyAlignment="1">
      <alignment vertical="center" wrapText="1"/>
    </xf>
    <xf numFmtId="0" fontId="1" fillId="6" borderId="52" xfId="9" applyFill="1" applyBorder="1" applyAlignment="1">
      <alignment horizontal="center" vertical="center" wrapText="1"/>
    </xf>
    <xf numFmtId="0" fontId="1" fillId="6" borderId="38" xfId="9" applyFill="1" applyBorder="1" applyAlignment="1">
      <alignment vertical="center" wrapText="1"/>
    </xf>
    <xf numFmtId="0" fontId="1" fillId="6" borderId="38" xfId="9" applyFill="1" applyBorder="1" applyAlignment="1">
      <alignment horizontal="center" vertical="center" wrapText="1"/>
    </xf>
    <xf numFmtId="49" fontId="1" fillId="6" borderId="54" xfId="9" applyNumberFormat="1" applyFill="1" applyBorder="1" applyAlignment="1">
      <alignment vertical="center" wrapText="1"/>
    </xf>
    <xf numFmtId="0" fontId="1" fillId="0" borderId="56" xfId="9" applyBorder="1" applyAlignment="1">
      <alignment horizontal="center" vertical="center" wrapText="1"/>
    </xf>
    <xf numFmtId="0" fontId="1" fillId="0" borderId="57" xfId="9" applyBorder="1" applyAlignment="1">
      <alignment vertical="center" wrapText="1"/>
    </xf>
    <xf numFmtId="0" fontId="0" fillId="0" borderId="57" xfId="9" applyFont="1" applyBorder="1" applyAlignment="1">
      <alignment horizontal="center" vertical="center" wrapText="1"/>
    </xf>
    <xf numFmtId="2" fontId="43" fillId="0" borderId="39" xfId="9" applyNumberFormat="1" applyFont="1" applyBorder="1" applyAlignment="1">
      <alignment horizontal="center" vertical="center" wrapText="1"/>
    </xf>
    <xf numFmtId="0" fontId="2" fillId="0" borderId="39" xfId="9" applyFont="1" applyBorder="1" applyAlignment="1">
      <alignment vertical="center" wrapText="1"/>
    </xf>
    <xf numFmtId="0" fontId="1" fillId="0" borderId="42" xfId="9" applyBorder="1" applyAlignment="1">
      <alignment vertical="center" wrapText="1"/>
    </xf>
    <xf numFmtId="0" fontId="1" fillId="7" borderId="11" xfId="9" applyFill="1" applyBorder="1"/>
    <xf numFmtId="0" fontId="1" fillId="7" borderId="32" xfId="9" applyFill="1" applyBorder="1" applyAlignment="1">
      <alignment vertical="center" wrapText="1"/>
    </xf>
    <xf numFmtId="0" fontId="1" fillId="7" borderId="12" xfId="9" applyFill="1" applyBorder="1" applyAlignment="1">
      <alignment vertical="center" wrapText="1"/>
    </xf>
    <xf numFmtId="0" fontId="1" fillId="0" borderId="0" xfId="9" applyAlignment="1">
      <alignment vertical="center" wrapText="1"/>
    </xf>
    <xf numFmtId="171" fontId="1" fillId="0" borderId="0" xfId="9" applyNumberFormat="1"/>
    <xf numFmtId="164" fontId="3" fillId="2" borderId="1" xfId="1" applyFont="1" applyFill="1" applyBorder="1" applyAlignment="1" applyProtection="1">
      <alignment horizontal="center"/>
      <protection locked="0"/>
    </xf>
    <xf numFmtId="0" fontId="48" fillId="0" borderId="38" xfId="9" applyFont="1" applyBorder="1" applyAlignment="1">
      <alignment horizontal="center" vertical="center" wrapText="1"/>
    </xf>
    <xf numFmtId="0" fontId="1" fillId="0" borderId="51" xfId="9" applyBorder="1" applyAlignment="1">
      <alignment horizontal="center" vertical="center" wrapText="1"/>
    </xf>
    <xf numFmtId="0" fontId="1" fillId="7" borderId="0" xfId="9" applyFill="1" applyBorder="1" applyAlignment="1">
      <alignment vertical="center" wrapText="1"/>
    </xf>
    <xf numFmtId="0" fontId="1" fillId="0" borderId="44" xfId="9" applyBorder="1" applyAlignment="1">
      <alignment vertical="center" wrapText="1"/>
    </xf>
    <xf numFmtId="0" fontId="2" fillId="0" borderId="58" xfId="9" applyFont="1" applyBorder="1" applyAlignment="1">
      <alignment vertical="center" wrapText="1"/>
    </xf>
    <xf numFmtId="0" fontId="23" fillId="0" borderId="44" xfId="9" applyFont="1" applyBorder="1" applyAlignment="1">
      <alignment vertical="center" wrapText="1"/>
    </xf>
    <xf numFmtId="10" fontId="43" fillId="0" borderId="30" xfId="9" applyNumberFormat="1" applyFont="1" applyBorder="1" applyAlignment="1">
      <alignment horizontal="center" vertical="center" wrapText="1"/>
    </xf>
    <xf numFmtId="0" fontId="1" fillId="0" borderId="49" xfId="9" applyFont="1" applyBorder="1" applyAlignment="1">
      <alignment horizontal="center" vertical="center" wrapText="1"/>
    </xf>
    <xf numFmtId="0" fontId="8" fillId="6" borderId="2" xfId="0" applyFont="1" applyFill="1" applyBorder="1" applyAlignment="1">
      <alignment horizontal="center" vertical="center"/>
    </xf>
    <xf numFmtId="39" fontId="49" fillId="6" borderId="41" xfId="9" applyNumberFormat="1" applyFont="1" applyFill="1" applyBorder="1" applyAlignment="1">
      <alignment horizontal="center" vertical="center" wrapText="1"/>
    </xf>
    <xf numFmtId="10" fontId="50" fillId="19" borderId="34" xfId="12" applyNumberFormat="1" applyFont="1" applyFill="1" applyBorder="1" applyAlignment="1">
      <alignment horizontal="center" vertical="center" wrapText="1"/>
    </xf>
    <xf numFmtId="10" fontId="50" fillId="6" borderId="40" xfId="12" applyNumberFormat="1" applyFont="1" applyFill="1" applyBorder="1" applyAlignment="1">
      <alignment horizontal="center" vertical="center" wrapText="1"/>
    </xf>
    <xf numFmtId="10" fontId="50" fillId="0" borderId="43" xfId="9" applyNumberFormat="1" applyFont="1" applyBorder="1" applyAlignment="1">
      <alignment horizontal="center" vertical="center" wrapText="1"/>
    </xf>
    <xf numFmtId="10" fontId="50" fillId="7" borderId="0" xfId="9" applyNumberFormat="1" applyFont="1" applyFill="1" applyAlignment="1">
      <alignment horizontal="center" vertical="center" wrapText="1"/>
    </xf>
    <xf numFmtId="10" fontId="50" fillId="19" borderId="34" xfId="9" applyNumberFormat="1" applyFont="1" applyFill="1" applyBorder="1" applyAlignment="1">
      <alignment horizontal="center" vertical="center" wrapText="1"/>
    </xf>
    <xf numFmtId="10" fontId="50" fillId="0" borderId="48" xfId="9" applyNumberFormat="1" applyFont="1" applyBorder="1" applyAlignment="1">
      <alignment horizontal="center" vertical="center" wrapText="1"/>
    </xf>
    <xf numFmtId="10" fontId="50" fillId="0" borderId="0" xfId="9" applyNumberFormat="1" applyFont="1" applyBorder="1" applyAlignment="1">
      <alignment horizontal="center" vertical="center" wrapText="1"/>
    </xf>
    <xf numFmtId="164" fontId="49" fillId="6" borderId="41" xfId="9" applyNumberFormat="1" applyFont="1" applyFill="1" applyBorder="1" applyAlignment="1">
      <alignment horizontal="center" vertical="center" wrapText="1"/>
    </xf>
    <xf numFmtId="1" fontId="49" fillId="6" borderId="41" xfId="9" applyNumberFormat="1" applyFont="1" applyFill="1" applyBorder="1" applyAlignment="1">
      <alignment horizontal="center" vertical="center" wrapText="1"/>
    </xf>
    <xf numFmtId="2" fontId="50" fillId="7" borderId="0" xfId="9" applyNumberFormat="1" applyFont="1" applyFill="1" applyAlignment="1">
      <alignment horizontal="center" vertical="center" wrapText="1"/>
    </xf>
    <xf numFmtId="39" fontId="50" fillId="19" borderId="41" xfId="9" applyNumberFormat="1" applyFont="1" applyFill="1" applyBorder="1" applyAlignment="1">
      <alignment horizontal="center" vertical="center" wrapText="1"/>
    </xf>
    <xf numFmtId="39" fontId="50" fillId="6" borderId="41" xfId="9" applyNumberFormat="1" applyFont="1" applyFill="1" applyBorder="1" applyAlignment="1">
      <alignment horizontal="center" vertical="center" wrapText="1"/>
    </xf>
    <xf numFmtId="10" fontId="50" fillId="0" borderId="21" xfId="9" applyNumberFormat="1" applyFont="1" applyBorder="1" applyAlignment="1">
      <alignment horizontal="center" vertical="center" wrapText="1"/>
    </xf>
    <xf numFmtId="2" fontId="50" fillId="0" borderId="43" xfId="9" applyNumberFormat="1" applyFont="1" applyBorder="1" applyAlignment="1">
      <alignment horizontal="center" vertical="center" wrapText="1"/>
    </xf>
    <xf numFmtId="0" fontId="50" fillId="7" borderId="32" xfId="9" applyFont="1" applyFill="1" applyBorder="1" applyAlignment="1">
      <alignment vertical="center" wrapText="1"/>
    </xf>
    <xf numFmtId="2" fontId="49" fillId="19" borderId="36" xfId="9" applyNumberFormat="1" applyFont="1" applyFill="1" applyBorder="1" applyAlignment="1">
      <alignment horizontal="center" vertical="center" wrapText="1"/>
    </xf>
    <xf numFmtId="2" fontId="43" fillId="0" borderId="42" xfId="9" applyNumberFormat="1" applyFont="1" applyBorder="1" applyAlignment="1">
      <alignment horizontal="center" vertical="center" wrapText="1"/>
    </xf>
    <xf numFmtId="164" fontId="50" fillId="7" borderId="32" xfId="9" applyNumberFormat="1" applyFont="1" applyFill="1" applyBorder="1" applyAlignment="1">
      <alignment vertical="center" wrapText="1"/>
    </xf>
    <xf numFmtId="2" fontId="49" fillId="0" borderId="42" xfId="9" applyNumberFormat="1" applyFont="1" applyBorder="1" applyAlignment="1">
      <alignment horizontal="center" vertical="center" wrapText="1"/>
    </xf>
    <xf numFmtId="0" fontId="1" fillId="0" borderId="0" xfId="0" applyFont="1"/>
    <xf numFmtId="0" fontId="1" fillId="0" borderId="0" xfId="9"/>
    <xf numFmtId="0" fontId="1" fillId="0" borderId="0" xfId="9" applyAlignment="1">
      <alignment horizontal="center"/>
    </xf>
    <xf numFmtId="0" fontId="52" fillId="3" borderId="6" xfId="0" applyNumberFormat="1" applyFont="1" applyFill="1" applyBorder="1" applyAlignment="1">
      <alignment horizontal="center"/>
    </xf>
    <xf numFmtId="0" fontId="8" fillId="2" borderId="2" xfId="0" applyFont="1" applyFill="1" applyBorder="1" applyAlignment="1" applyProtection="1">
      <alignment horizontal="center"/>
    </xf>
    <xf numFmtId="164" fontId="1" fillId="0" borderId="0" xfId="0" applyNumberFormat="1" applyFont="1"/>
    <xf numFmtId="0" fontId="1" fillId="23" borderId="0" xfId="9" applyFill="1"/>
    <xf numFmtId="164" fontId="1" fillId="23" borderId="0" xfId="9" applyNumberFormat="1" applyFill="1"/>
    <xf numFmtId="164" fontId="22" fillId="0" borderId="0" xfId="9" applyNumberFormat="1" applyFont="1" applyFill="1"/>
    <xf numFmtId="0" fontId="0" fillId="13" borderId="14" xfId="0" applyFill="1" applyBorder="1" applyAlignment="1"/>
    <xf numFmtId="10" fontId="0" fillId="13" borderId="15" xfId="0" applyNumberFormat="1" applyFill="1" applyBorder="1" applyAlignment="1"/>
    <xf numFmtId="164" fontId="10" fillId="13" borderId="19" xfId="1" applyFont="1" applyFill="1" applyBorder="1" applyProtection="1">
      <protection locked="0"/>
    </xf>
    <xf numFmtId="10" fontId="8" fillId="13" borderId="20" xfId="0" applyNumberFormat="1" applyFont="1" applyFill="1" applyBorder="1"/>
    <xf numFmtId="164" fontId="7" fillId="13" borderId="6" xfId="1" applyNumberFormat="1" applyFont="1" applyFill="1" applyBorder="1"/>
    <xf numFmtId="10" fontId="0" fillId="13" borderId="10" xfId="0" applyNumberFormat="1" applyFill="1" applyBorder="1"/>
    <xf numFmtId="10" fontId="2" fillId="13" borderId="20" xfId="0" applyNumberFormat="1" applyFont="1" applyFill="1" applyBorder="1"/>
    <xf numFmtId="164" fontId="2" fillId="13" borderId="19" xfId="1" applyFont="1" applyFill="1" applyBorder="1"/>
    <xf numFmtId="10" fontId="2" fillId="13" borderId="20" xfId="1" applyNumberFormat="1" applyFont="1" applyFill="1" applyBorder="1"/>
    <xf numFmtId="164" fontId="10" fillId="13" borderId="6" xfId="1" applyFont="1" applyFill="1" applyBorder="1" applyProtection="1">
      <protection locked="0"/>
    </xf>
    <xf numFmtId="10" fontId="23" fillId="13" borderId="7" xfId="0" applyNumberFormat="1" applyFont="1" applyFill="1" applyBorder="1"/>
    <xf numFmtId="0" fontId="1" fillId="0" borderId="0" xfId="9" applyFill="1"/>
    <xf numFmtId="164" fontId="0" fillId="13" borderId="9" xfId="1" applyNumberFormat="1" applyFont="1" applyFill="1" applyBorder="1"/>
    <xf numFmtId="0" fontId="1" fillId="0" borderId="2" xfId="0" applyFont="1" applyFill="1" applyBorder="1" applyAlignment="1">
      <alignment wrapText="1"/>
    </xf>
    <xf numFmtId="164" fontId="2" fillId="6" borderId="0" xfId="9" applyNumberFormat="1" applyFont="1" applyFill="1"/>
    <xf numFmtId="164" fontId="1" fillId="6" borderId="0" xfId="9" applyNumberFormat="1" applyFill="1"/>
    <xf numFmtId="0" fontId="1" fillId="6" borderId="0" xfId="9" applyFill="1" applyAlignment="1">
      <alignment horizontal="center"/>
    </xf>
    <xf numFmtId="10" fontId="2" fillId="0" borderId="0" xfId="0" applyNumberFormat="1" applyFont="1" applyAlignment="1">
      <alignment horizontal="center"/>
    </xf>
    <xf numFmtId="10" fontId="2" fillId="18" borderId="23" xfId="9" applyNumberFormat="1" applyFont="1" applyFill="1" applyBorder="1" applyAlignment="1">
      <alignment horizontal="center"/>
    </xf>
    <xf numFmtId="10" fontId="2" fillId="6" borderId="0" xfId="9" applyNumberFormat="1" applyFont="1" applyFill="1" applyAlignment="1">
      <alignment horizontal="center"/>
    </xf>
    <xf numFmtId="0" fontId="10"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0" xfId="9" applyFont="1" applyAlignment="1">
      <alignment horizontal="right"/>
    </xf>
    <xf numFmtId="0" fontId="2" fillId="15" borderId="22" xfId="9" applyFont="1" applyFill="1" applyBorder="1" applyAlignment="1">
      <alignment horizontal="right" vertical="center" wrapText="1"/>
    </xf>
    <xf numFmtId="0" fontId="2" fillId="15" borderId="29" xfId="9" applyFont="1" applyFill="1" applyBorder="1" applyAlignment="1">
      <alignment horizontal="right" vertical="center" wrapText="1"/>
    </xf>
    <xf numFmtId="0" fontId="4" fillId="18" borderId="29" xfId="9" applyFont="1" applyFill="1" applyBorder="1" applyAlignment="1">
      <alignment horizontal="right"/>
    </xf>
    <xf numFmtId="0" fontId="24" fillId="18" borderId="29" xfId="9" applyFont="1" applyFill="1" applyBorder="1" applyAlignment="1">
      <alignment horizontal="right"/>
    </xf>
    <xf numFmtId="0" fontId="26" fillId="7" borderId="22" xfId="9" applyFont="1" applyFill="1" applyBorder="1" applyAlignment="1">
      <alignment wrapText="1"/>
    </xf>
    <xf numFmtId="0" fontId="26" fillId="0" borderId="29" xfId="9" applyFont="1" applyBorder="1" applyAlignment="1">
      <alignment wrapText="1"/>
    </xf>
    <xf numFmtId="0" fontId="26" fillId="0" borderId="23" xfId="9" applyFont="1" applyBorder="1" applyAlignment="1">
      <alignment wrapText="1"/>
    </xf>
    <xf numFmtId="0" fontId="4" fillId="18" borderId="22" xfId="9" applyFont="1" applyFill="1" applyBorder="1" applyAlignment="1">
      <alignment horizontal="center" vertical="center" wrapText="1"/>
    </xf>
    <xf numFmtId="0" fontId="1" fillId="18" borderId="29" xfId="9" applyFill="1" applyBorder="1" applyAlignment="1">
      <alignment horizontal="center" vertical="center" wrapText="1"/>
    </xf>
    <xf numFmtId="0" fontId="26" fillId="7" borderId="22" xfId="9" applyFont="1" applyFill="1" applyBorder="1" applyAlignment="1">
      <alignment vertical="center" wrapText="1"/>
    </xf>
    <xf numFmtId="0" fontId="1" fillId="0" borderId="29" xfId="9" applyBorder="1" applyAlignment="1">
      <alignment wrapText="1"/>
    </xf>
    <xf numFmtId="0" fontId="1" fillId="0" borderId="23" xfId="9" applyBorder="1" applyAlignment="1">
      <alignment wrapText="1"/>
    </xf>
    <xf numFmtId="0" fontId="2" fillId="0" borderId="59" xfId="9" applyFont="1" applyBorder="1" applyAlignment="1">
      <alignment horizontal="right"/>
    </xf>
    <xf numFmtId="0" fontId="26" fillId="14" borderId="0" xfId="9" applyFont="1" applyFill="1" applyAlignment="1">
      <alignment vertical="center" wrapText="1"/>
    </xf>
    <xf numFmtId="0" fontId="1" fillId="0" borderId="0" xfId="9" applyAlignment="1">
      <alignment wrapText="1"/>
    </xf>
    <xf numFmtId="0" fontId="1" fillId="0" borderId="7" xfId="9" applyBorder="1" applyAlignment="1">
      <alignment wrapText="1"/>
    </xf>
    <xf numFmtId="0" fontId="1" fillId="0" borderId="0" xfId="9"/>
    <xf numFmtId="0" fontId="9" fillId="0" borderId="29" xfId="9" applyFont="1" applyBorder="1" applyAlignment="1">
      <alignment wrapText="1"/>
    </xf>
    <xf numFmtId="0" fontId="9" fillId="0" borderId="23" xfId="9" applyFont="1" applyBorder="1" applyAlignment="1">
      <alignment wrapText="1"/>
    </xf>
    <xf numFmtId="0" fontId="26" fillId="7" borderId="22" xfId="9" applyFont="1" applyFill="1" applyBorder="1" applyAlignment="1">
      <alignment horizontal="left" vertical="center" wrapText="1"/>
    </xf>
    <xf numFmtId="0" fontId="32" fillId="0" borderId="29" xfId="60" applyFont="1" applyBorder="1" applyAlignment="1">
      <alignment horizontal="left" vertical="center" wrapText="1"/>
    </xf>
    <xf numFmtId="0" fontId="32" fillId="0" borderId="23" xfId="60" applyFont="1" applyBorder="1" applyAlignment="1">
      <alignment horizontal="left" vertical="center" wrapText="1"/>
    </xf>
    <xf numFmtId="0" fontId="2" fillId="0" borderId="29" xfId="9" applyFont="1" applyBorder="1" applyAlignment="1">
      <alignment wrapText="1"/>
    </xf>
    <xf numFmtId="0" fontId="2" fillId="0" borderId="23" xfId="9" applyFont="1" applyBorder="1" applyAlignment="1">
      <alignment wrapText="1"/>
    </xf>
    <xf numFmtId="166" fontId="43" fillId="19" borderId="1" xfId="9" applyNumberFormat="1" applyFont="1" applyFill="1" applyBorder="1" applyAlignment="1">
      <alignment vertical="center" wrapText="1"/>
    </xf>
    <xf numFmtId="166" fontId="43" fillId="19" borderId="3" xfId="9" applyNumberFormat="1" applyFont="1" applyFill="1" applyBorder="1" applyAlignment="1">
      <alignment vertical="center" wrapText="1"/>
    </xf>
    <xf numFmtId="166" fontId="2" fillId="19" borderId="1" xfId="9" applyNumberFormat="1" applyFont="1" applyFill="1" applyBorder="1" applyAlignment="1">
      <alignment horizontal="center" vertical="center" wrapText="1"/>
    </xf>
    <xf numFmtId="0" fontId="31" fillId="0" borderId="3" xfId="60" applyBorder="1" applyAlignment="1">
      <alignment horizontal="center" vertical="center" wrapText="1"/>
    </xf>
    <xf numFmtId="0" fontId="2" fillId="19" borderId="1" xfId="9" applyFont="1" applyFill="1" applyBorder="1" applyAlignment="1">
      <alignment vertical="center" wrapText="1"/>
    </xf>
    <xf numFmtId="0" fontId="2" fillId="19" borderId="3" xfId="9" applyFont="1" applyFill="1" applyBorder="1" applyAlignment="1">
      <alignment vertical="center" wrapText="1"/>
    </xf>
    <xf numFmtId="0" fontId="2" fillId="21" borderId="0" xfId="9" applyFont="1" applyFill="1" applyAlignment="1">
      <alignment horizontal="center"/>
    </xf>
    <xf numFmtId="0" fontId="1" fillId="0" borderId="0" xfId="9" applyAlignment="1">
      <alignment horizontal="center"/>
    </xf>
    <xf numFmtId="164" fontId="2" fillId="2" borderId="4" xfId="9" applyNumberFormat="1" applyFont="1" applyFill="1" applyBorder="1"/>
    <xf numFmtId="0" fontId="2" fillId="2" borderId="31" xfId="9" applyFont="1" applyFill="1" applyBorder="1"/>
    <xf numFmtId="0" fontId="2" fillId="2" borderId="5" xfId="9" applyFont="1" applyFill="1" applyBorder="1"/>
    <xf numFmtId="0" fontId="51" fillId="2" borderId="6" xfId="9" applyFont="1" applyFill="1" applyBorder="1"/>
    <xf numFmtId="0" fontId="50" fillId="2" borderId="0" xfId="9" applyFont="1" applyFill="1"/>
    <xf numFmtId="0" fontId="50" fillId="2" borderId="7" xfId="9" applyFont="1" applyFill="1" applyBorder="1"/>
    <xf numFmtId="0" fontId="39" fillId="2" borderId="11" xfId="9" applyFont="1" applyFill="1" applyBorder="1"/>
    <xf numFmtId="0" fontId="1" fillId="2" borderId="32" xfId="9" applyFill="1" applyBorder="1"/>
    <xf numFmtId="0" fontId="1" fillId="2" borderId="12" xfId="9" applyFill="1" applyBorder="1"/>
    <xf numFmtId="0" fontId="1" fillId="19" borderId="3" xfId="9" applyFill="1" applyBorder="1" applyAlignment="1">
      <alignment vertical="center" wrapText="1"/>
    </xf>
    <xf numFmtId="0" fontId="2" fillId="19" borderId="1" xfId="9" applyFont="1" applyFill="1" applyBorder="1" applyAlignment="1">
      <alignment horizontal="center" vertical="center" wrapText="1"/>
    </xf>
    <xf numFmtId="0" fontId="2" fillId="19" borderId="3" xfId="9" applyFont="1" applyFill="1" applyBorder="1" applyAlignment="1">
      <alignment horizontal="center" vertical="center" wrapText="1"/>
    </xf>
  </cellXfs>
  <cellStyles count="61">
    <cellStyle name="48_description" xfId="2" xr:uid="{00000000-0005-0000-0000-000000000000}"/>
    <cellStyle name="Commentaire" xfId="3" xr:uid="{00000000-0005-0000-0000-000001000000}"/>
    <cellStyle name="Euro" xfId="4" xr:uid="{00000000-0005-0000-0000-000002000000}"/>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2" xfId="5" xr:uid="{00000000-0005-0000-0000-000017000000}"/>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Monétaire" xfId="1" builtinId="4"/>
    <cellStyle name="Monétaire 2" xfId="6" xr:uid="{00000000-0005-0000-0000-00002D000000}"/>
    <cellStyle name="Monétaire 2 2" xfId="7" xr:uid="{00000000-0005-0000-0000-00002E000000}"/>
    <cellStyle name="Monétaire 3" xfId="8" xr:uid="{00000000-0005-0000-0000-00002F000000}"/>
    <cellStyle name="Normal" xfId="0" builtinId="0"/>
    <cellStyle name="Normal 2" xfId="9" xr:uid="{00000000-0005-0000-0000-000031000000}"/>
    <cellStyle name="Normal 2 2" xfId="10" xr:uid="{00000000-0005-0000-0000-000032000000}"/>
    <cellStyle name="Normal 2 2 2" xfId="11" xr:uid="{00000000-0005-0000-0000-000033000000}"/>
    <cellStyle name="Normal 3" xfId="60" xr:uid="{D40EC052-3470-5644-9F17-514D29FA2B09}"/>
    <cellStyle name="Pourcentage 2" xfId="12" xr:uid="{00000000-0005-0000-0000-000034000000}"/>
    <cellStyle name="Satisfaisant" xfId="13" xr:uid="{00000000-0005-0000-0000-000035000000}"/>
    <cellStyle name="Titre" xfId="14" xr:uid="{00000000-0005-0000-0000-000036000000}"/>
    <cellStyle name="Titre 1" xfId="15" xr:uid="{00000000-0005-0000-0000-000037000000}"/>
    <cellStyle name="Titre 2" xfId="16" xr:uid="{00000000-0005-0000-0000-000038000000}"/>
    <cellStyle name="Titre 3" xfId="17" xr:uid="{00000000-0005-0000-0000-000039000000}"/>
    <cellStyle name="Titre 4" xfId="18" xr:uid="{00000000-0005-0000-0000-00003A000000}"/>
    <cellStyle name="Vérification" xfId="19" xr:uid="{00000000-0005-0000-0000-00003B000000}"/>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sheetPr>
  <dimension ref="B1:AZ990"/>
  <sheetViews>
    <sheetView zoomScale="150" zoomScaleNormal="150" zoomScalePageLayoutView="150" workbookViewId="0">
      <pane xSplit="3" ySplit="9" topLeftCell="D10" activePane="bottomRight" state="frozen"/>
      <selection pane="topRight" activeCell="C1" sqref="C1"/>
      <selection pane="bottomLeft" activeCell="A10" sqref="A10"/>
      <selection pane="bottomRight" activeCell="H10" sqref="H10"/>
    </sheetView>
  </sheetViews>
  <sheetFormatPr baseColWidth="10" defaultRowHeight="13" x14ac:dyDescent="0.15"/>
  <cols>
    <col min="1" max="1" width="3.6640625" customWidth="1"/>
    <col min="2" max="2" width="1.5" customWidth="1"/>
    <col min="3" max="3" width="49.83203125" customWidth="1"/>
    <col min="4" max="4" width="2.33203125" style="1" customWidth="1"/>
    <col min="5" max="5" width="14.6640625" customWidth="1"/>
    <col min="6" max="6" width="9.1640625" customWidth="1"/>
    <col min="7" max="7" width="2.5" customWidth="1"/>
    <col min="8" max="8" width="49.83203125" customWidth="1"/>
    <col min="9" max="9" width="2.5" customWidth="1"/>
    <col min="10" max="10" width="14.6640625" style="1" customWidth="1"/>
    <col min="11" max="12" width="9.1640625" customWidth="1"/>
    <col min="13" max="13" width="0.83203125" style="1" customWidth="1"/>
    <col min="14" max="14" width="14.6640625" customWidth="1"/>
    <col min="15" max="15" width="9.1640625" customWidth="1"/>
    <col min="16" max="16" width="0.83203125" customWidth="1"/>
    <col min="17" max="17" width="14.6640625" customWidth="1"/>
    <col min="18" max="18" width="9.1640625" customWidth="1"/>
    <col min="19" max="19" width="0.83203125" customWidth="1"/>
    <col min="20" max="20" width="14.6640625" customWidth="1"/>
    <col min="21" max="21" width="9.1640625" customWidth="1"/>
    <col min="22" max="22" width="0.83203125" customWidth="1"/>
    <col min="23" max="23" width="12.5" customWidth="1"/>
    <col min="24" max="24" width="9.6640625" customWidth="1"/>
    <col min="25" max="25" width="0.83203125" customWidth="1"/>
    <col min="26" max="26" width="14.6640625" customWidth="1"/>
    <col min="27" max="27" width="9.1640625" customWidth="1"/>
    <col min="28" max="28" width="0.83203125" customWidth="1"/>
    <col min="29" max="29" width="14.6640625" customWidth="1"/>
    <col min="30" max="30" width="9.1640625" customWidth="1"/>
    <col min="31" max="31" width="0.83203125" style="1" customWidth="1"/>
    <col min="32" max="32" width="14.6640625" customWidth="1"/>
    <col min="33" max="33" width="9.1640625" customWidth="1"/>
    <col min="34" max="34" width="0.83203125" style="1" customWidth="1"/>
    <col min="35" max="35" width="14.6640625" customWidth="1"/>
    <col min="36" max="36" width="9.1640625" customWidth="1"/>
    <col min="37" max="37" width="0.83203125" style="1" customWidth="1"/>
    <col min="38" max="38" width="14.6640625" customWidth="1"/>
    <col min="39" max="39" width="9.1640625" customWidth="1"/>
    <col min="40" max="41" width="0.83203125" style="1" customWidth="1"/>
    <col min="42" max="42" width="14.6640625" customWidth="1"/>
    <col min="43" max="43" width="9.1640625" customWidth="1"/>
    <col min="44" max="44" width="0.83203125" customWidth="1"/>
    <col min="45" max="46" width="14.6640625" customWidth="1"/>
    <col min="47" max="47" width="0.83203125" customWidth="1"/>
    <col min="48" max="49" width="14.6640625" customWidth="1"/>
    <col min="50" max="50" width="0.83203125" customWidth="1"/>
    <col min="51" max="52" width="14.6640625" customWidth="1"/>
  </cols>
  <sheetData>
    <row r="1" spans="3:52" ht="14" thickBot="1" x14ac:dyDescent="0.2">
      <c r="C1" t="s">
        <v>0</v>
      </c>
      <c r="AN1"/>
      <c r="AO1"/>
    </row>
    <row r="2" spans="3:52" ht="14" thickTop="1" x14ac:dyDescent="0.15">
      <c r="C2" s="240" t="s">
        <v>135</v>
      </c>
      <c r="J2"/>
      <c r="AL2" t="s">
        <v>0</v>
      </c>
      <c r="AN2"/>
      <c r="AO2"/>
      <c r="AS2" s="2"/>
      <c r="AT2" s="2"/>
      <c r="AU2" s="2"/>
      <c r="AV2" s="2"/>
      <c r="AW2" s="2"/>
      <c r="AX2" s="2"/>
      <c r="AY2" s="2"/>
      <c r="AZ2" s="2"/>
    </row>
    <row r="3" spans="3:52" ht="13" customHeight="1" x14ac:dyDescent="0.15">
      <c r="C3" s="299" t="s">
        <v>145</v>
      </c>
      <c r="J3"/>
      <c r="AL3" t="s">
        <v>0</v>
      </c>
      <c r="AN3"/>
      <c r="AO3"/>
      <c r="AS3" s="2"/>
      <c r="AT3" s="2"/>
      <c r="AU3" s="2"/>
      <c r="AV3" s="2"/>
      <c r="AW3" s="2"/>
      <c r="AX3" s="2"/>
      <c r="AY3" s="2"/>
      <c r="AZ3" s="2"/>
    </row>
    <row r="4" spans="3:52" ht="14" thickBot="1" x14ac:dyDescent="0.2">
      <c r="C4" s="300"/>
      <c r="J4"/>
      <c r="V4" s="1"/>
      <c r="Y4" s="1"/>
      <c r="AB4" s="1"/>
      <c r="AN4"/>
      <c r="AO4"/>
      <c r="AS4" s="2"/>
      <c r="AT4" s="2"/>
      <c r="AU4" s="2"/>
      <c r="AV4" s="2"/>
      <c r="AW4" s="2"/>
      <c r="AX4" s="2"/>
      <c r="AY4" s="2"/>
      <c r="AZ4" s="2"/>
    </row>
    <row r="5" spans="3:52" ht="15" thickTop="1" thickBot="1" x14ac:dyDescent="0.2">
      <c r="C5" s="39"/>
      <c r="J5"/>
      <c r="V5" s="1"/>
      <c r="Y5" s="1"/>
      <c r="AB5" s="1"/>
      <c r="AN5"/>
      <c r="AO5"/>
      <c r="AS5" s="2"/>
      <c r="AT5" s="2"/>
      <c r="AU5" s="2"/>
      <c r="AV5" s="2"/>
      <c r="AW5" s="2"/>
      <c r="AX5" s="2"/>
      <c r="AY5" s="2"/>
      <c r="AZ5" s="2"/>
    </row>
    <row r="6" spans="3:52" ht="17" thickTop="1" x14ac:dyDescent="0.3">
      <c r="C6" s="46" t="s">
        <v>161</v>
      </c>
      <c r="D6" s="2"/>
      <c r="E6" s="41" t="s">
        <v>18</v>
      </c>
      <c r="F6" s="40">
        <f>E15/C7</f>
        <v>3035.6164383561645</v>
      </c>
      <c r="G6" s="3"/>
      <c r="J6"/>
      <c r="M6"/>
      <c r="AE6"/>
      <c r="AH6"/>
      <c r="AK6"/>
      <c r="AN6"/>
      <c r="AO6"/>
      <c r="AR6" s="4"/>
      <c r="AU6" s="4"/>
      <c r="AV6" s="4"/>
      <c r="AW6" s="4"/>
      <c r="AX6" s="4"/>
      <c r="AY6" s="4"/>
      <c r="AZ6" s="4"/>
    </row>
    <row r="7" spans="3:52" x14ac:dyDescent="0.15">
      <c r="C7" s="59">
        <v>365</v>
      </c>
      <c r="D7" s="5"/>
      <c r="E7" s="44" t="s">
        <v>0</v>
      </c>
      <c r="F7" s="6"/>
      <c r="G7" s="3"/>
      <c r="J7"/>
      <c r="M7"/>
      <c r="AE7"/>
      <c r="AH7"/>
      <c r="AK7"/>
      <c r="AN7"/>
      <c r="AO7"/>
      <c r="AR7" s="4"/>
      <c r="AU7" s="4"/>
      <c r="AV7" s="4"/>
      <c r="AW7" s="4"/>
      <c r="AX7" s="4"/>
      <c r="AY7" s="4"/>
      <c r="AZ7" s="4"/>
    </row>
    <row r="8" spans="3:52" x14ac:dyDescent="0.15">
      <c r="C8" s="47" t="s">
        <v>162</v>
      </c>
      <c r="D8" s="5"/>
      <c r="E8" s="7" t="s">
        <v>10</v>
      </c>
      <c r="F8" s="8" t="s">
        <v>1</v>
      </c>
      <c r="G8" s="9"/>
      <c r="J8"/>
      <c r="M8"/>
      <c r="AE8"/>
      <c r="AH8"/>
      <c r="AK8"/>
      <c r="AN8"/>
      <c r="AO8"/>
      <c r="AR8" s="2"/>
      <c r="AU8" s="2"/>
      <c r="AV8" s="2"/>
      <c r="AW8" s="2"/>
      <c r="AX8" s="2"/>
      <c r="AY8" s="2"/>
      <c r="AZ8" s="2"/>
    </row>
    <row r="9" spans="3:52" ht="14" thickBot="1" x14ac:dyDescent="0.2">
      <c r="C9" s="42">
        <f>+E15/C7</f>
        <v>3035.6164383561645</v>
      </c>
      <c r="D9" s="5"/>
      <c r="E9" s="43">
        <v>2020</v>
      </c>
      <c r="F9" s="10" t="s">
        <v>0</v>
      </c>
      <c r="G9" s="11"/>
      <c r="J9"/>
      <c r="M9"/>
      <c r="AE9"/>
      <c r="AH9"/>
      <c r="AK9"/>
      <c r="AN9"/>
      <c r="AO9"/>
      <c r="AR9" s="2"/>
      <c r="AU9" s="2"/>
      <c r="AV9" s="2"/>
      <c r="AW9" s="2"/>
      <c r="AX9" s="2"/>
      <c r="AY9" s="2"/>
      <c r="AZ9" s="2"/>
    </row>
    <row r="10" spans="3:52" x14ac:dyDescent="0.15">
      <c r="C10" s="50" t="s">
        <v>2</v>
      </c>
      <c r="D10" s="5"/>
      <c r="E10" s="279"/>
      <c r="F10" s="280"/>
      <c r="J10"/>
      <c r="M10"/>
      <c r="AE10"/>
      <c r="AH10"/>
      <c r="AK10"/>
      <c r="AN10"/>
      <c r="AO10"/>
      <c r="AR10" s="2"/>
      <c r="AU10" s="2"/>
      <c r="AV10" s="2"/>
      <c r="AW10" s="2"/>
      <c r="AX10" s="2"/>
      <c r="AY10" s="2"/>
      <c r="AZ10" s="2"/>
    </row>
    <row r="11" spans="3:52" x14ac:dyDescent="0.15">
      <c r="C11" s="51" t="s">
        <v>14</v>
      </c>
      <c r="D11" s="5"/>
      <c r="E11" s="104">
        <v>0</v>
      </c>
      <c r="F11" s="105">
        <f>E11/E15</f>
        <v>0</v>
      </c>
      <c r="J11"/>
      <c r="M11"/>
      <c r="AE11"/>
      <c r="AH11"/>
      <c r="AK11"/>
      <c r="AN11"/>
      <c r="AO11"/>
      <c r="AR11" s="2"/>
      <c r="AU11" s="2"/>
      <c r="AV11" s="2"/>
      <c r="AW11" s="2"/>
      <c r="AX11" s="2"/>
      <c r="AY11" s="2"/>
      <c r="AZ11" s="2"/>
    </row>
    <row r="12" spans="3:52" x14ac:dyDescent="0.15">
      <c r="C12" s="51" t="s">
        <v>15</v>
      </c>
      <c r="D12" s="2"/>
      <c r="E12" s="104">
        <v>830000</v>
      </c>
      <c r="F12" s="106">
        <f>E12/E15</f>
        <v>0.74909747292418771</v>
      </c>
      <c r="J12"/>
      <c r="M12"/>
      <c r="AE12"/>
      <c r="AH12"/>
      <c r="AK12"/>
      <c r="AN12"/>
      <c r="AO12"/>
      <c r="AR12" s="2"/>
      <c r="AS12" s="2"/>
      <c r="AT12" s="2"/>
      <c r="AU12" s="2"/>
      <c r="AV12" s="2"/>
      <c r="AW12" s="2"/>
      <c r="AX12" s="2"/>
      <c r="AY12" s="2"/>
      <c r="AZ12" s="2"/>
    </row>
    <row r="13" spans="3:52" x14ac:dyDescent="0.15">
      <c r="C13" s="51" t="s">
        <v>16</v>
      </c>
      <c r="D13" s="2"/>
      <c r="E13" s="104">
        <v>278000</v>
      </c>
      <c r="F13" s="106">
        <f>+E13/E15</f>
        <v>0.25090252707581229</v>
      </c>
      <c r="J13"/>
      <c r="M13"/>
      <c r="AE13"/>
      <c r="AH13"/>
      <c r="AK13"/>
      <c r="AN13"/>
      <c r="AO13"/>
      <c r="AR13" s="2"/>
      <c r="AS13" s="2"/>
      <c r="AT13" s="2"/>
      <c r="AU13" s="2"/>
      <c r="AV13" s="2"/>
      <c r="AW13" s="2"/>
      <c r="AX13" s="2"/>
      <c r="AY13" s="2"/>
      <c r="AZ13" s="2"/>
    </row>
    <row r="14" spans="3:52" ht="14" thickBot="1" x14ac:dyDescent="0.2">
      <c r="C14" s="57" t="s">
        <v>17</v>
      </c>
      <c r="D14" s="2"/>
      <c r="E14" s="104">
        <v>0</v>
      </c>
      <c r="F14" s="106">
        <f>+E14/E15</f>
        <v>0</v>
      </c>
      <c r="J14"/>
      <c r="M14"/>
      <c r="AE14"/>
      <c r="AH14"/>
      <c r="AK14"/>
      <c r="AN14"/>
      <c r="AO14"/>
      <c r="AR14" s="2"/>
      <c r="AS14" s="2"/>
      <c r="AT14" s="2"/>
      <c r="AU14" s="2"/>
      <c r="AV14" s="2"/>
      <c r="AW14" s="2"/>
      <c r="AX14" s="2"/>
      <c r="AY14" s="2"/>
      <c r="AZ14" s="2"/>
    </row>
    <row r="15" spans="3:52" ht="14" thickBot="1" x14ac:dyDescent="0.2">
      <c r="C15" s="13" t="s">
        <v>3</v>
      </c>
      <c r="D15" s="14"/>
      <c r="E15" s="15">
        <f>SUM(E11:E14)</f>
        <v>1108000</v>
      </c>
      <c r="F15" s="16">
        <f>SUM(F12:F14)</f>
        <v>1</v>
      </c>
      <c r="J15"/>
      <c r="M15"/>
      <c r="AE15"/>
      <c r="AH15"/>
      <c r="AK15"/>
      <c r="AN15"/>
      <c r="AO15"/>
      <c r="AR15" s="14"/>
      <c r="AS15" s="14"/>
      <c r="AT15" s="14"/>
      <c r="AU15" s="14"/>
      <c r="AV15" s="14"/>
      <c r="AW15" s="14"/>
      <c r="AX15" s="14"/>
      <c r="AY15" s="14"/>
      <c r="AZ15" s="14"/>
    </row>
    <row r="16" spans="3:52" x14ac:dyDescent="0.15">
      <c r="C16" s="52"/>
      <c r="D16" s="2"/>
      <c r="E16" s="107"/>
      <c r="F16" s="108"/>
      <c r="J16"/>
      <c r="M16"/>
      <c r="AE16"/>
      <c r="AH16"/>
      <c r="AK16"/>
      <c r="AN16"/>
      <c r="AO16"/>
      <c r="AR16" s="2"/>
      <c r="AS16" s="2"/>
      <c r="AT16" s="2"/>
      <c r="AU16" s="2"/>
      <c r="AV16" s="2"/>
      <c r="AW16" s="2"/>
      <c r="AX16" s="2"/>
      <c r="AY16" s="2"/>
      <c r="AZ16" s="2"/>
    </row>
    <row r="17" spans="2:52" x14ac:dyDescent="0.15">
      <c r="B17" s="18"/>
      <c r="C17" s="19" t="s">
        <v>12</v>
      </c>
      <c r="D17" s="20"/>
      <c r="E17" s="281">
        <v>354560</v>
      </c>
      <c r="F17" s="282">
        <f>+E17/E15</f>
        <v>0.32</v>
      </c>
      <c r="J17"/>
      <c r="M17"/>
      <c r="AE17"/>
      <c r="AH17"/>
      <c r="AK17"/>
      <c r="AN17"/>
      <c r="AO17"/>
      <c r="AR17" s="2"/>
      <c r="AS17" s="2"/>
      <c r="AT17" s="21" t="s">
        <v>0</v>
      </c>
      <c r="AU17" s="2"/>
      <c r="AV17" s="2"/>
      <c r="AW17" s="2"/>
      <c r="AX17" s="2"/>
      <c r="AY17" s="2"/>
      <c r="AZ17" s="2"/>
    </row>
    <row r="18" spans="2:52" x14ac:dyDescent="0.15">
      <c r="C18" s="28"/>
      <c r="D18" s="2"/>
      <c r="E18" s="107"/>
      <c r="F18" s="108"/>
      <c r="J18"/>
      <c r="M18"/>
      <c r="AE18"/>
      <c r="AH18"/>
      <c r="AK18"/>
      <c r="AN18"/>
      <c r="AO18"/>
      <c r="AR18" s="2"/>
      <c r="AS18" s="2"/>
      <c r="AT18" s="2"/>
      <c r="AU18" s="2"/>
      <c r="AV18" s="2"/>
      <c r="AW18" s="2"/>
      <c r="AX18" s="2"/>
      <c r="AY18" s="2"/>
      <c r="AZ18" s="2"/>
    </row>
    <row r="19" spans="2:52" x14ac:dyDescent="0.15">
      <c r="C19" s="53" t="s">
        <v>13</v>
      </c>
      <c r="D19" s="2"/>
      <c r="E19" s="107" t="s">
        <v>0</v>
      </c>
      <c r="F19" s="108" t="s">
        <v>0</v>
      </c>
      <c r="J19"/>
      <c r="M19"/>
      <c r="AE19"/>
      <c r="AH19"/>
      <c r="AK19"/>
      <c r="AN19"/>
      <c r="AO19"/>
      <c r="AR19" s="2"/>
      <c r="AS19" s="2"/>
      <c r="AT19" s="2"/>
      <c r="AU19" s="2"/>
      <c r="AV19" s="2"/>
      <c r="AW19" s="2"/>
      <c r="AX19" s="2"/>
      <c r="AY19" s="2"/>
      <c r="AZ19" s="2"/>
    </row>
    <row r="20" spans="2:52" x14ac:dyDescent="0.15">
      <c r="C20" s="60" t="s">
        <v>19</v>
      </c>
      <c r="D20" s="2"/>
      <c r="E20" s="283">
        <f>+E22/1.12</f>
        <v>296785.71428571426</v>
      </c>
      <c r="F20" s="108">
        <f>+E20/E15</f>
        <v>0.26785714285714285</v>
      </c>
      <c r="J20"/>
      <c r="M20"/>
      <c r="AE20"/>
      <c r="AH20"/>
      <c r="AK20"/>
      <c r="AN20"/>
      <c r="AO20"/>
      <c r="AR20" s="2"/>
      <c r="AS20" s="2"/>
      <c r="AT20" s="2"/>
      <c r="AU20" s="2"/>
      <c r="AV20" s="2"/>
      <c r="AW20" s="2"/>
      <c r="AX20" s="2"/>
      <c r="AY20" s="2"/>
      <c r="AZ20" s="2"/>
    </row>
    <row r="21" spans="2:52" ht="14" thickBot="1" x14ac:dyDescent="0.2">
      <c r="C21" s="61" t="s">
        <v>20</v>
      </c>
      <c r="D21" s="22"/>
      <c r="E21" s="291">
        <f>0.12*E20</f>
        <v>35614.28571428571</v>
      </c>
      <c r="F21" s="284">
        <f>E21/E$15</f>
        <v>3.214285714285714E-2</v>
      </c>
      <c r="J21"/>
      <c r="M21"/>
      <c r="AE21"/>
      <c r="AH21"/>
      <c r="AK21"/>
      <c r="AN21"/>
      <c r="AO21"/>
      <c r="AR21" s="2"/>
      <c r="AS21" s="2"/>
      <c r="AT21" s="2"/>
      <c r="AU21" s="2"/>
      <c r="AV21" s="2"/>
      <c r="AW21" s="2"/>
      <c r="AX21" s="2"/>
      <c r="AY21" s="2"/>
      <c r="AZ21" s="2"/>
    </row>
    <row r="22" spans="2:52" x14ac:dyDescent="0.15">
      <c r="C22" s="54" t="s">
        <v>4</v>
      </c>
      <c r="D22" s="23"/>
      <c r="E22" s="281">
        <v>332400</v>
      </c>
      <c r="F22" s="285">
        <f>E22/E$15</f>
        <v>0.3</v>
      </c>
      <c r="J22"/>
      <c r="M22"/>
      <c r="AE22"/>
      <c r="AH22"/>
      <c r="AK22"/>
      <c r="AN22"/>
      <c r="AO22"/>
      <c r="AR22" s="2"/>
      <c r="AS22" s="21" t="s">
        <v>0</v>
      </c>
      <c r="AT22" s="2"/>
      <c r="AU22" s="2"/>
      <c r="AV22" s="2"/>
      <c r="AW22" s="2"/>
      <c r="AX22" s="2"/>
      <c r="AY22" s="2"/>
      <c r="AZ22" s="2"/>
    </row>
    <row r="23" spans="2:52" x14ac:dyDescent="0.15">
      <c r="C23" s="28"/>
      <c r="D23" s="2"/>
      <c r="E23" s="107"/>
      <c r="F23" s="108"/>
      <c r="J23"/>
      <c r="M23"/>
      <c r="AE23"/>
      <c r="AH23"/>
      <c r="AK23"/>
      <c r="AN23"/>
      <c r="AO23"/>
      <c r="AR23" s="2"/>
      <c r="AS23" s="2"/>
      <c r="AT23" s="2"/>
      <c r="AU23" s="2"/>
      <c r="AV23" s="2"/>
      <c r="AW23" s="2"/>
      <c r="AX23" s="2"/>
      <c r="AY23" s="2"/>
      <c r="AZ23" s="2"/>
    </row>
    <row r="24" spans="2:52" x14ac:dyDescent="0.15">
      <c r="C24" s="54" t="s">
        <v>149</v>
      </c>
      <c r="D24" s="23"/>
      <c r="E24" s="286">
        <f>E17+E22</f>
        <v>686960</v>
      </c>
      <c r="F24" s="285">
        <f>E24/E$15</f>
        <v>0.62</v>
      </c>
      <c r="J24"/>
      <c r="M24"/>
      <c r="AE24"/>
      <c r="AH24"/>
      <c r="AK24"/>
      <c r="AN24"/>
      <c r="AO24"/>
      <c r="AR24" s="24"/>
      <c r="AS24" s="2"/>
      <c r="AT24" s="2"/>
      <c r="AU24" s="2"/>
      <c r="AV24" s="2"/>
      <c r="AW24" s="2"/>
      <c r="AX24" s="2"/>
      <c r="AY24" s="2"/>
      <c r="AZ24" s="2"/>
    </row>
    <row r="25" spans="2:52" x14ac:dyDescent="0.15">
      <c r="C25" s="28"/>
      <c r="D25" s="2"/>
      <c r="E25" s="107"/>
      <c r="F25" s="108"/>
      <c r="J25"/>
      <c r="M25"/>
      <c r="AE25"/>
      <c r="AH25"/>
      <c r="AK25"/>
      <c r="AN25"/>
      <c r="AO25"/>
      <c r="AR25" s="2"/>
      <c r="AS25" s="2"/>
      <c r="AT25" s="2"/>
      <c r="AU25" s="2"/>
      <c r="AV25" s="2"/>
      <c r="AW25" s="2"/>
      <c r="AX25" s="2"/>
      <c r="AY25" s="2"/>
      <c r="AZ25" s="2"/>
    </row>
    <row r="26" spans="2:52" x14ac:dyDescent="0.15">
      <c r="C26" s="25" t="s">
        <v>11</v>
      </c>
      <c r="D26" s="14"/>
      <c r="E26" s="26">
        <f>E15-E24</f>
        <v>421040</v>
      </c>
      <c r="F26" s="16">
        <f>E26/E$15</f>
        <v>0.38</v>
      </c>
      <c r="J26"/>
      <c r="M26"/>
      <c r="AE26"/>
      <c r="AH26"/>
      <c r="AK26"/>
      <c r="AN26"/>
      <c r="AO26"/>
      <c r="AR26" s="27"/>
      <c r="AS26" s="14"/>
      <c r="AT26" s="14"/>
      <c r="AU26" s="14"/>
      <c r="AV26" s="14"/>
      <c r="AW26" s="14"/>
      <c r="AX26" s="14"/>
      <c r="AY26" s="14"/>
      <c r="AZ26" s="14"/>
    </row>
    <row r="27" spans="2:52" x14ac:dyDescent="0.15">
      <c r="C27" s="49"/>
      <c r="D27" s="2"/>
      <c r="E27" s="107"/>
      <c r="F27" s="108"/>
      <c r="J27"/>
      <c r="M27"/>
      <c r="AE27"/>
      <c r="AH27"/>
      <c r="AK27"/>
      <c r="AN27"/>
      <c r="AO27"/>
      <c r="AR27" s="2"/>
      <c r="AS27" s="2"/>
      <c r="AT27" s="2"/>
      <c r="AU27" s="2"/>
      <c r="AV27" s="2"/>
      <c r="AW27" s="2"/>
      <c r="AX27" s="2"/>
      <c r="AY27" s="2"/>
      <c r="AZ27" s="2"/>
    </row>
    <row r="28" spans="2:52" x14ac:dyDescent="0.15">
      <c r="C28" s="51" t="s">
        <v>21</v>
      </c>
      <c r="D28" s="2"/>
      <c r="E28" s="112">
        <v>55400</v>
      </c>
      <c r="F28" s="108">
        <f>E28/$E$15</f>
        <v>0.05</v>
      </c>
      <c r="J28"/>
      <c r="M28"/>
      <c r="AE28"/>
      <c r="AH28"/>
      <c r="AK28"/>
      <c r="AN28"/>
      <c r="AO28"/>
      <c r="AR28" s="2"/>
      <c r="AS28" s="2"/>
      <c r="AT28" s="2"/>
      <c r="AU28" s="2"/>
      <c r="AV28" s="2"/>
      <c r="AW28" s="2"/>
      <c r="AX28" s="2"/>
      <c r="AY28" s="2"/>
      <c r="AZ28" s="2"/>
    </row>
    <row r="29" spans="2:52" x14ac:dyDescent="0.15">
      <c r="C29" s="51" t="s">
        <v>22</v>
      </c>
      <c r="D29" s="29"/>
      <c r="E29" s="112">
        <v>175500</v>
      </c>
      <c r="F29" s="108">
        <f t="shared" ref="F29:F36" si="0">E29/E$15</f>
        <v>0.15839350180505415</v>
      </c>
      <c r="J29"/>
      <c r="M29"/>
      <c r="AE29"/>
      <c r="AH29"/>
      <c r="AK29"/>
      <c r="AN29"/>
      <c r="AO29"/>
      <c r="AR29" s="2"/>
      <c r="AS29" s="2"/>
    </row>
    <row r="30" spans="2:52" x14ac:dyDescent="0.15">
      <c r="C30" s="51" t="s">
        <v>23</v>
      </c>
      <c r="D30" s="29"/>
      <c r="E30" s="112">
        <v>5500</v>
      </c>
      <c r="F30" s="108">
        <f t="shared" si="0"/>
        <v>4.9638989169675093E-3</v>
      </c>
      <c r="J30"/>
      <c r="M30"/>
      <c r="AE30"/>
      <c r="AH30"/>
      <c r="AK30"/>
      <c r="AN30"/>
      <c r="AO30"/>
      <c r="AR30" s="2"/>
      <c r="AS30" s="2"/>
    </row>
    <row r="31" spans="2:52" x14ac:dyDescent="0.15">
      <c r="C31" s="51" t="s">
        <v>24</v>
      </c>
      <c r="D31" s="29"/>
      <c r="E31" s="112">
        <v>12000</v>
      </c>
      <c r="F31" s="108">
        <f t="shared" si="0"/>
        <v>1.0830324909747292E-2</v>
      </c>
      <c r="J31"/>
      <c r="M31"/>
      <c r="AE31"/>
      <c r="AH31"/>
      <c r="AK31"/>
      <c r="AN31"/>
      <c r="AO31"/>
      <c r="AR31" s="2"/>
      <c r="AS31" s="2"/>
    </row>
    <row r="32" spans="2:52" x14ac:dyDescent="0.15">
      <c r="C32" s="51" t="s">
        <v>25</v>
      </c>
      <c r="D32" s="2"/>
      <c r="E32" s="112">
        <v>11080</v>
      </c>
      <c r="F32" s="108">
        <f t="shared" si="0"/>
        <v>0.01</v>
      </c>
      <c r="J32"/>
      <c r="M32"/>
      <c r="AE32"/>
      <c r="AH32"/>
      <c r="AK32"/>
      <c r="AN32"/>
      <c r="AO32"/>
      <c r="AR32" s="2"/>
      <c r="AS32" s="2"/>
    </row>
    <row r="33" spans="3:52" x14ac:dyDescent="0.15">
      <c r="C33" s="51" t="s">
        <v>26</v>
      </c>
      <c r="D33" s="2"/>
      <c r="E33" s="112">
        <v>4108</v>
      </c>
      <c r="F33" s="108">
        <f t="shared" si="0"/>
        <v>3.707581227436823E-3</v>
      </c>
      <c r="J33"/>
      <c r="M33"/>
      <c r="AE33"/>
      <c r="AH33"/>
      <c r="AK33"/>
      <c r="AN33"/>
      <c r="AO33"/>
      <c r="AR33" s="2"/>
      <c r="AS33" s="2"/>
    </row>
    <row r="34" spans="3:52" x14ac:dyDescent="0.15">
      <c r="C34" s="51" t="s">
        <v>27</v>
      </c>
      <c r="D34" s="2"/>
      <c r="E34" s="112">
        <v>6000</v>
      </c>
      <c r="F34" s="108">
        <f t="shared" si="0"/>
        <v>5.415162454873646E-3</v>
      </c>
      <c r="J34"/>
      <c r="M34"/>
      <c r="AE34"/>
      <c r="AH34"/>
      <c r="AK34"/>
      <c r="AN34"/>
      <c r="AO34"/>
      <c r="AR34" s="2"/>
      <c r="AS34" s="2"/>
    </row>
    <row r="35" spans="3:52" x14ac:dyDescent="0.15">
      <c r="C35" s="51" t="s">
        <v>28</v>
      </c>
      <c r="D35" s="2"/>
      <c r="E35" s="112">
        <v>0</v>
      </c>
      <c r="F35" s="108">
        <f t="shared" si="0"/>
        <v>0</v>
      </c>
      <c r="J35"/>
      <c r="M35"/>
      <c r="AE35"/>
      <c r="AH35"/>
      <c r="AK35"/>
      <c r="AN35"/>
      <c r="AO35"/>
      <c r="AR35" s="2"/>
      <c r="AS35" s="2"/>
    </row>
    <row r="36" spans="3:52" x14ac:dyDescent="0.15">
      <c r="C36" s="55" t="s">
        <v>5</v>
      </c>
      <c r="D36" s="31"/>
      <c r="E36" s="286">
        <f>SUM(E28:E35)</f>
        <v>269588</v>
      </c>
      <c r="F36" s="287">
        <f t="shared" si="0"/>
        <v>0.24331046931407943</v>
      </c>
      <c r="J36"/>
      <c r="M36"/>
      <c r="AE36"/>
      <c r="AH36"/>
      <c r="AK36"/>
      <c r="AN36"/>
      <c r="AO36"/>
      <c r="AR36" s="2"/>
      <c r="AS36" s="21" t="s">
        <v>0</v>
      </c>
      <c r="AT36" s="2"/>
      <c r="AU36" s="2"/>
      <c r="AV36" s="2"/>
      <c r="AW36" s="2"/>
      <c r="AX36" s="2"/>
      <c r="AY36" s="2"/>
      <c r="AZ36" s="2"/>
    </row>
    <row r="37" spans="3:52" x14ac:dyDescent="0.15">
      <c r="C37" s="49"/>
      <c r="D37" s="2"/>
      <c r="E37" s="107"/>
      <c r="F37" s="108"/>
      <c r="J37"/>
      <c r="M37"/>
      <c r="AE37"/>
      <c r="AH37"/>
      <c r="AK37"/>
      <c r="AN37"/>
      <c r="AO37"/>
      <c r="AR37" s="2"/>
      <c r="AS37" s="2"/>
      <c r="AT37" s="2"/>
      <c r="AU37" s="2"/>
      <c r="AV37" s="2"/>
      <c r="AW37" s="2"/>
      <c r="AX37" s="2"/>
      <c r="AY37" s="2"/>
      <c r="AZ37" s="2"/>
    </row>
    <row r="38" spans="3:52" x14ac:dyDescent="0.15">
      <c r="C38" s="25" t="s">
        <v>6</v>
      </c>
      <c r="D38" s="14"/>
      <c r="E38" s="26">
        <f>E26-E36</f>
        <v>151452</v>
      </c>
      <c r="F38" s="16">
        <f>E38/E$15</f>
        <v>0.13668953068592057</v>
      </c>
      <c r="J38"/>
      <c r="M38"/>
      <c r="AE38"/>
      <c r="AH38"/>
      <c r="AK38"/>
      <c r="AN38"/>
      <c r="AO38"/>
      <c r="AR38" s="27"/>
      <c r="AS38" s="14"/>
      <c r="AT38" s="14"/>
      <c r="AU38" s="14"/>
      <c r="AV38" s="14"/>
      <c r="AW38" s="14"/>
      <c r="AX38" s="14"/>
      <c r="AY38" s="14"/>
      <c r="AZ38" s="14"/>
    </row>
    <row r="39" spans="3:52" x14ac:dyDescent="0.15">
      <c r="C39" s="49"/>
      <c r="D39" s="2"/>
      <c r="E39" s="107"/>
      <c r="F39" s="108"/>
      <c r="J39"/>
      <c r="M39"/>
      <c r="AE39"/>
      <c r="AH39"/>
      <c r="AK39"/>
      <c r="AN39"/>
      <c r="AO39"/>
      <c r="AR39" s="2"/>
      <c r="AS39" s="2"/>
      <c r="AT39" s="2"/>
      <c r="AU39" s="2"/>
      <c r="AV39" s="2"/>
      <c r="AW39" s="2"/>
      <c r="AX39" s="2"/>
      <c r="AY39" s="2"/>
      <c r="AZ39" s="2"/>
    </row>
    <row r="40" spans="3:52" x14ac:dyDescent="0.15">
      <c r="C40" s="56" t="s">
        <v>29</v>
      </c>
      <c r="D40" s="2"/>
      <c r="E40" s="288">
        <v>3300</v>
      </c>
      <c r="F40" s="289">
        <f>E40/E$15</f>
        <v>2.9783393501805052E-3</v>
      </c>
      <c r="J40"/>
      <c r="M40"/>
      <c r="AE40"/>
      <c r="AH40"/>
      <c r="AK40"/>
      <c r="AN40"/>
      <c r="AO40"/>
      <c r="AR40" s="2"/>
      <c r="AS40" s="21" t="s">
        <v>0</v>
      </c>
      <c r="AT40" s="2"/>
      <c r="AU40" s="2"/>
      <c r="AV40" s="2"/>
      <c r="AW40" s="2"/>
      <c r="AX40" s="2"/>
      <c r="AY40" s="2"/>
      <c r="AZ40" s="2"/>
    </row>
    <row r="41" spans="3:52" x14ac:dyDescent="0.15">
      <c r="C41" s="56" t="s">
        <v>30</v>
      </c>
      <c r="D41" s="2"/>
      <c r="E41" s="288">
        <v>13000</v>
      </c>
      <c r="F41" s="289">
        <f>E41/E$15</f>
        <v>1.1732851985559567E-2</v>
      </c>
      <c r="J41"/>
      <c r="M41"/>
      <c r="AE41"/>
      <c r="AH41"/>
      <c r="AK41"/>
      <c r="AN41"/>
      <c r="AO41"/>
      <c r="AR41" s="2"/>
      <c r="AS41" s="21"/>
      <c r="AT41" s="2"/>
      <c r="AU41" s="2"/>
      <c r="AV41" s="2"/>
      <c r="AW41" s="2"/>
      <c r="AX41" s="2"/>
      <c r="AY41" s="2"/>
      <c r="AZ41" s="2"/>
    </row>
    <row r="42" spans="3:52" x14ac:dyDescent="0.15">
      <c r="C42" s="49"/>
      <c r="D42" s="2"/>
      <c r="E42" s="107"/>
      <c r="F42" s="108"/>
      <c r="J42"/>
      <c r="M42"/>
      <c r="AE42"/>
      <c r="AH42"/>
      <c r="AK42"/>
      <c r="AN42"/>
      <c r="AO42"/>
      <c r="AR42" s="2"/>
      <c r="AS42" s="2"/>
      <c r="AT42" s="2"/>
      <c r="AU42" s="2"/>
      <c r="AV42" s="2"/>
      <c r="AW42" s="2"/>
      <c r="AX42" s="2"/>
      <c r="AY42" s="2"/>
      <c r="AZ42" s="2"/>
    </row>
    <row r="43" spans="3:52" x14ac:dyDescent="0.15">
      <c r="C43" s="25" t="s">
        <v>7</v>
      </c>
      <c r="D43" s="32"/>
      <c r="E43" s="26">
        <f>E38-(E40+E41)</f>
        <v>135152</v>
      </c>
      <c r="F43" s="16">
        <f>E43/E$15</f>
        <v>0.1219783393501805</v>
      </c>
      <c r="J43"/>
      <c r="M43"/>
      <c r="AE43"/>
      <c r="AH43"/>
      <c r="AK43"/>
      <c r="AN43"/>
      <c r="AO43"/>
      <c r="AR43" s="27"/>
      <c r="AS43" s="14"/>
      <c r="AT43" s="14"/>
      <c r="AU43" s="14"/>
      <c r="AV43" s="14"/>
      <c r="AW43" s="14"/>
      <c r="AX43" s="14"/>
      <c r="AY43" s="14"/>
      <c r="AZ43" s="14"/>
    </row>
    <row r="44" spans="3:52" x14ac:dyDescent="0.15">
      <c r="C44" s="49"/>
      <c r="E44" s="107"/>
      <c r="F44" s="108"/>
      <c r="J44"/>
      <c r="M44"/>
      <c r="AE44"/>
      <c r="AH44"/>
      <c r="AK44"/>
      <c r="AN44"/>
      <c r="AO44"/>
      <c r="AR44" s="2"/>
      <c r="AS44" s="2"/>
      <c r="AT44" s="2"/>
      <c r="AU44" s="2"/>
      <c r="AV44" s="2"/>
      <c r="AW44" s="2"/>
      <c r="AX44" s="2"/>
      <c r="AY44" s="2"/>
      <c r="AZ44" s="2"/>
    </row>
    <row r="45" spans="3:52" x14ac:dyDescent="0.15">
      <c r="C45" s="51" t="s">
        <v>31</v>
      </c>
      <c r="E45" s="107">
        <f>+$F$49*E43</f>
        <v>0</v>
      </c>
      <c r="F45" s="108">
        <f>E45/E$15</f>
        <v>0</v>
      </c>
      <c r="J45"/>
      <c r="M45"/>
      <c r="AE45"/>
      <c r="AH45"/>
      <c r="AK45"/>
      <c r="AN45"/>
      <c r="AO45"/>
      <c r="AR45" s="2"/>
      <c r="AS45" s="21" t="s">
        <v>0</v>
      </c>
      <c r="AT45" s="2"/>
      <c r="AU45" s="2"/>
      <c r="AV45" s="2"/>
      <c r="AW45" s="2"/>
      <c r="AX45" s="2"/>
      <c r="AY45" s="2"/>
      <c r="AZ45" s="2"/>
    </row>
    <row r="46" spans="3:52" x14ac:dyDescent="0.15">
      <c r="C46" s="49"/>
      <c r="E46" s="107"/>
      <c r="F46" s="108"/>
      <c r="J46"/>
      <c r="M46"/>
      <c r="AE46"/>
      <c r="AH46"/>
      <c r="AK46"/>
      <c r="AN46"/>
      <c r="AO46"/>
      <c r="AR46" s="2"/>
      <c r="AS46" s="2"/>
      <c r="AT46" s="2"/>
      <c r="AU46" s="2"/>
      <c r="AV46" s="2"/>
      <c r="AW46" s="2"/>
      <c r="AX46" s="2"/>
      <c r="AY46" s="2"/>
      <c r="AZ46" s="2"/>
    </row>
    <row r="47" spans="3:52" ht="14" thickBot="1" x14ac:dyDescent="0.2">
      <c r="C47" s="33" t="s">
        <v>8</v>
      </c>
      <c r="D47" s="17"/>
      <c r="E47" s="34">
        <f>E43-E45</f>
        <v>135152</v>
      </c>
      <c r="F47" s="35">
        <f>E47/E$15</f>
        <v>0.1219783393501805</v>
      </c>
      <c r="J47"/>
      <c r="M47"/>
      <c r="AE47"/>
      <c r="AH47"/>
      <c r="AK47"/>
      <c r="AN47"/>
      <c r="AO47"/>
      <c r="AR47" s="27"/>
      <c r="AS47" s="36" t="s">
        <v>0</v>
      </c>
      <c r="AT47" s="36" t="s">
        <v>0</v>
      </c>
      <c r="AU47" s="14"/>
      <c r="AV47" s="14"/>
      <c r="AW47" s="14"/>
      <c r="AX47" s="14"/>
      <c r="AY47" s="14"/>
      <c r="AZ47" s="14"/>
    </row>
    <row r="48" spans="3:52" ht="15" thickTop="1" thickBot="1" x14ac:dyDescent="0.2">
      <c r="C48" s="30"/>
      <c r="J48"/>
      <c r="P48" s="12"/>
      <c r="S48" s="1"/>
      <c r="V48" s="1"/>
      <c r="Y48" s="1"/>
      <c r="AB48" s="1"/>
    </row>
    <row r="49" spans="4:42" ht="15" thickTop="1" thickBot="1" x14ac:dyDescent="0.2">
      <c r="D49"/>
      <c r="E49" s="37" t="s">
        <v>9</v>
      </c>
      <c r="F49" s="58">
        <v>0</v>
      </c>
      <c r="J49"/>
      <c r="M49"/>
      <c r="Y49" s="1"/>
      <c r="AB49" s="1"/>
      <c r="AP49" s="38" t="s">
        <v>0</v>
      </c>
    </row>
    <row r="50" spans="4:42" ht="14" thickTop="1" x14ac:dyDescent="0.15">
      <c r="D50"/>
      <c r="J50"/>
      <c r="M50"/>
      <c r="Y50" s="1"/>
      <c r="AB50" s="1"/>
    </row>
    <row r="51" spans="4:42" x14ac:dyDescent="0.15">
      <c r="D51"/>
      <c r="J51"/>
      <c r="M51"/>
      <c r="Y51" s="1"/>
      <c r="AB51" s="1"/>
    </row>
    <row r="52" spans="4:42" x14ac:dyDescent="0.15">
      <c r="D52"/>
      <c r="H52" s="38"/>
      <c r="I52" s="48"/>
      <c r="J52"/>
      <c r="M52"/>
      <c r="Y52" s="1"/>
      <c r="AB52" s="1"/>
    </row>
    <row r="53" spans="4:42" x14ac:dyDescent="0.15">
      <c r="D53"/>
      <c r="H53" s="38"/>
      <c r="I53" s="48"/>
      <c r="J53"/>
      <c r="M53"/>
      <c r="Y53" s="1"/>
      <c r="AB53" s="1"/>
    </row>
    <row r="54" spans="4:42" x14ac:dyDescent="0.15">
      <c r="D54"/>
      <c r="H54" s="38"/>
      <c r="I54" s="48"/>
      <c r="J54"/>
      <c r="M54"/>
      <c r="Y54" s="1"/>
      <c r="AB54" s="1"/>
    </row>
    <row r="55" spans="4:42" x14ac:dyDescent="0.15">
      <c r="D55"/>
      <c r="H55" s="38"/>
      <c r="I55" s="48"/>
      <c r="J55"/>
      <c r="M55"/>
      <c r="Y55" s="1"/>
      <c r="AB55" s="1"/>
    </row>
    <row r="56" spans="4:42" x14ac:dyDescent="0.15">
      <c r="D56"/>
      <c r="I56" s="48"/>
      <c r="J56"/>
      <c r="M56"/>
      <c r="Y56" s="1"/>
      <c r="AB56" s="1"/>
    </row>
    <row r="57" spans="4:42" x14ac:dyDescent="0.15">
      <c r="D57"/>
      <c r="I57" s="48"/>
      <c r="J57"/>
      <c r="M57"/>
      <c r="Y57" s="1"/>
      <c r="AB57" s="1"/>
    </row>
    <row r="58" spans="4:42" x14ac:dyDescent="0.15">
      <c r="D58"/>
      <c r="I58" s="48"/>
      <c r="J58"/>
      <c r="M58"/>
      <c r="Y58" s="1"/>
      <c r="AB58" s="1"/>
    </row>
    <row r="59" spans="4:42" x14ac:dyDescent="0.15">
      <c r="D59"/>
      <c r="I59" s="48"/>
      <c r="J59"/>
      <c r="M59"/>
      <c r="Y59" s="1"/>
      <c r="AB59" s="1"/>
    </row>
    <row r="60" spans="4:42" x14ac:dyDescent="0.15">
      <c r="D60"/>
      <c r="I60" s="48"/>
      <c r="J60"/>
      <c r="M60"/>
      <c r="Y60" s="1"/>
      <c r="AB60" s="1"/>
    </row>
    <row r="61" spans="4:42" x14ac:dyDescent="0.15">
      <c r="D61"/>
      <c r="J61"/>
      <c r="M61"/>
      <c r="Y61" s="1"/>
      <c r="AB61" s="1"/>
    </row>
    <row r="62" spans="4:42" x14ac:dyDescent="0.15">
      <c r="D62"/>
      <c r="J62"/>
      <c r="M62"/>
      <c r="Y62" s="1"/>
      <c r="AB62" s="1"/>
    </row>
    <row r="63" spans="4:42" x14ac:dyDescent="0.15">
      <c r="D63"/>
      <c r="J63"/>
      <c r="M63"/>
      <c r="Y63" s="1"/>
      <c r="AB63" s="1"/>
    </row>
    <row r="64" spans="4:42" x14ac:dyDescent="0.15">
      <c r="D64"/>
      <c r="J64"/>
      <c r="M64"/>
      <c r="Y64" s="1"/>
      <c r="AB64" s="1"/>
    </row>
    <row r="65" spans="4:28" x14ac:dyDescent="0.15">
      <c r="D65"/>
      <c r="J65"/>
      <c r="M65"/>
      <c r="Y65" s="1"/>
      <c r="AB65" s="1"/>
    </row>
    <row r="66" spans="4:28" x14ac:dyDescent="0.15">
      <c r="D66"/>
      <c r="J66"/>
      <c r="M66"/>
      <c r="Y66" s="1"/>
      <c r="AB66" s="1"/>
    </row>
    <row r="67" spans="4:28" x14ac:dyDescent="0.15">
      <c r="D67"/>
      <c r="J67"/>
      <c r="M67"/>
      <c r="Y67" s="1"/>
      <c r="AB67" s="1"/>
    </row>
    <row r="68" spans="4:28" x14ac:dyDescent="0.15">
      <c r="D68"/>
      <c r="J68"/>
      <c r="M68"/>
      <c r="Y68" s="1"/>
      <c r="AB68" s="1"/>
    </row>
    <row r="69" spans="4:28" x14ac:dyDescent="0.15">
      <c r="D69"/>
      <c r="J69"/>
      <c r="M69"/>
      <c r="Y69" s="1"/>
      <c r="AB69" s="1"/>
    </row>
    <row r="70" spans="4:28" x14ac:dyDescent="0.15">
      <c r="D70"/>
      <c r="J70"/>
      <c r="M70"/>
      <c r="Y70" s="1"/>
      <c r="AB70" s="1"/>
    </row>
    <row r="71" spans="4:28" x14ac:dyDescent="0.15">
      <c r="D71"/>
      <c r="J71"/>
      <c r="M71"/>
      <c r="Y71" s="1"/>
      <c r="AB71" s="1"/>
    </row>
    <row r="72" spans="4:28" x14ac:dyDescent="0.15">
      <c r="D72"/>
      <c r="J72"/>
      <c r="M72"/>
      <c r="Y72" s="1"/>
      <c r="AB72" s="1"/>
    </row>
    <row r="73" spans="4:28" x14ac:dyDescent="0.15">
      <c r="D73"/>
      <c r="J73"/>
      <c r="M73"/>
      <c r="Y73" s="1"/>
      <c r="AB73" s="1"/>
    </row>
    <row r="74" spans="4:28" x14ac:dyDescent="0.15">
      <c r="Y74" s="1"/>
      <c r="AB74" s="1"/>
    </row>
    <row r="75" spans="4:28" x14ac:dyDescent="0.15">
      <c r="Y75" s="1"/>
      <c r="AB75" s="1"/>
    </row>
    <row r="76" spans="4:28" x14ac:dyDescent="0.15">
      <c r="Y76" s="1"/>
      <c r="AB76" s="1"/>
    </row>
    <row r="77" spans="4:28" x14ac:dyDescent="0.15">
      <c r="Y77" s="1"/>
      <c r="AB77" s="1"/>
    </row>
    <row r="78" spans="4:28" x14ac:dyDescent="0.15">
      <c r="Y78" s="1"/>
      <c r="AB78" s="1"/>
    </row>
    <row r="79" spans="4:28" x14ac:dyDescent="0.15">
      <c r="Y79" s="1"/>
      <c r="AB79" s="1"/>
    </row>
    <row r="80" spans="4:28" x14ac:dyDescent="0.15">
      <c r="Y80" s="1"/>
      <c r="AB80" s="1"/>
    </row>
    <row r="81" spans="25:28" x14ac:dyDescent="0.15">
      <c r="Y81" s="1"/>
      <c r="AB81" s="1"/>
    </row>
    <row r="82" spans="25:28" x14ac:dyDescent="0.15">
      <c r="Y82" s="1"/>
      <c r="AB82" s="1"/>
    </row>
    <row r="83" spans="25:28" x14ac:dyDescent="0.15">
      <c r="Y83" s="1"/>
      <c r="AB83" s="1"/>
    </row>
    <row r="84" spans="25:28" x14ac:dyDescent="0.15">
      <c r="Y84" s="1"/>
      <c r="AB84" s="1"/>
    </row>
    <row r="85" spans="25:28" x14ac:dyDescent="0.15">
      <c r="Y85" s="1"/>
      <c r="AB85" s="1"/>
    </row>
    <row r="86" spans="25:28" x14ac:dyDescent="0.15">
      <c r="Y86" s="1"/>
      <c r="AB86" s="1"/>
    </row>
    <row r="87" spans="25:28" x14ac:dyDescent="0.15">
      <c r="Y87" s="1"/>
      <c r="AB87" s="1"/>
    </row>
    <row r="88" spans="25:28" x14ac:dyDescent="0.15">
      <c r="Y88" s="1"/>
      <c r="AB88" s="1"/>
    </row>
    <row r="89" spans="25:28" x14ac:dyDescent="0.15">
      <c r="Y89" s="1"/>
      <c r="AB89" s="1"/>
    </row>
    <row r="90" spans="25:28" x14ac:dyDescent="0.15">
      <c r="Y90" s="1"/>
      <c r="AB90" s="1"/>
    </row>
    <row r="91" spans="25:28" x14ac:dyDescent="0.15">
      <c r="Y91" s="1"/>
      <c r="AB91" s="1"/>
    </row>
    <row r="92" spans="25:28" x14ac:dyDescent="0.15">
      <c r="Y92" s="1"/>
      <c r="AB92" s="1"/>
    </row>
    <row r="93" spans="25:28" x14ac:dyDescent="0.15">
      <c r="Y93" s="1"/>
      <c r="AB93" s="1"/>
    </row>
    <row r="94" spans="25:28" x14ac:dyDescent="0.15">
      <c r="Y94" s="1"/>
      <c r="AB94" s="1"/>
    </row>
    <row r="95" spans="25:28" x14ac:dyDescent="0.15">
      <c r="Y95" s="1"/>
      <c r="AB95" s="1"/>
    </row>
    <row r="96" spans="25:28" x14ac:dyDescent="0.15">
      <c r="Y96" s="1"/>
      <c r="AB96" s="1"/>
    </row>
    <row r="97" spans="25:28" x14ac:dyDescent="0.15">
      <c r="Y97" s="1"/>
      <c r="AB97" s="1"/>
    </row>
    <row r="98" spans="25:28" x14ac:dyDescent="0.15">
      <c r="Y98" s="1"/>
      <c r="AB98" s="1"/>
    </row>
    <row r="99" spans="25:28" x14ac:dyDescent="0.15">
      <c r="Y99" s="1"/>
      <c r="AB99" s="1"/>
    </row>
    <row r="100" spans="25:28" x14ac:dyDescent="0.15">
      <c r="Y100" s="1"/>
      <c r="AB100" s="1"/>
    </row>
    <row r="101" spans="25:28" x14ac:dyDescent="0.15">
      <c r="Y101" s="1"/>
      <c r="AB101" s="1"/>
    </row>
    <row r="102" spans="25:28" x14ac:dyDescent="0.15">
      <c r="Y102" s="1"/>
      <c r="AB102" s="1"/>
    </row>
    <row r="103" spans="25:28" x14ac:dyDescent="0.15">
      <c r="Y103" s="1"/>
      <c r="AB103" s="1"/>
    </row>
    <row r="104" spans="25:28" x14ac:dyDescent="0.15">
      <c r="Y104" s="1"/>
      <c r="AB104" s="1"/>
    </row>
    <row r="105" spans="25:28" x14ac:dyDescent="0.15">
      <c r="Y105" s="1"/>
      <c r="AB105" s="1"/>
    </row>
    <row r="106" spans="25:28" x14ac:dyDescent="0.15">
      <c r="Y106" s="1"/>
      <c r="AB106" s="1"/>
    </row>
    <row r="107" spans="25:28" x14ac:dyDescent="0.15">
      <c r="Y107" s="1"/>
      <c r="AB107" s="1"/>
    </row>
    <row r="108" spans="25:28" x14ac:dyDescent="0.15">
      <c r="Y108" s="1"/>
      <c r="AB108" s="1"/>
    </row>
    <row r="109" spans="25:28" x14ac:dyDescent="0.15">
      <c r="Y109" s="1"/>
      <c r="AB109" s="1"/>
    </row>
    <row r="110" spans="25:28" x14ac:dyDescent="0.15">
      <c r="Y110" s="1"/>
      <c r="AB110" s="1"/>
    </row>
    <row r="111" spans="25:28" x14ac:dyDescent="0.15">
      <c r="Y111" s="1"/>
      <c r="AB111" s="1"/>
    </row>
    <row r="112" spans="25:28" x14ac:dyDescent="0.15">
      <c r="Y112" s="1"/>
      <c r="AB112" s="1"/>
    </row>
    <row r="113" spans="25:28" x14ac:dyDescent="0.15">
      <c r="Y113" s="1"/>
      <c r="AB113" s="1"/>
    </row>
    <row r="114" spans="25:28" x14ac:dyDescent="0.15">
      <c r="Y114" s="1"/>
      <c r="AB114" s="1"/>
    </row>
    <row r="115" spans="25:28" x14ac:dyDescent="0.15">
      <c r="Y115" s="1"/>
      <c r="AB115" s="1"/>
    </row>
    <row r="116" spans="25:28" x14ac:dyDescent="0.15">
      <c r="Y116" s="1"/>
      <c r="AB116" s="1"/>
    </row>
    <row r="117" spans="25:28" x14ac:dyDescent="0.15">
      <c r="Y117" s="1"/>
      <c r="AB117" s="1"/>
    </row>
    <row r="118" spans="25:28" x14ac:dyDescent="0.15">
      <c r="Y118" s="1"/>
      <c r="AB118" s="1"/>
    </row>
    <row r="119" spans="25:28" x14ac:dyDescent="0.15">
      <c r="Y119" s="1"/>
      <c r="AB119" s="1"/>
    </row>
    <row r="120" spans="25:28" x14ac:dyDescent="0.15">
      <c r="Y120" s="1"/>
      <c r="AB120" s="1"/>
    </row>
    <row r="121" spans="25:28" x14ac:dyDescent="0.15">
      <c r="Y121" s="1"/>
      <c r="AB121" s="1"/>
    </row>
    <row r="122" spans="25:28" x14ac:dyDescent="0.15">
      <c r="Y122" s="1"/>
      <c r="AB122" s="1"/>
    </row>
    <row r="123" spans="25:28" x14ac:dyDescent="0.15">
      <c r="Y123" s="1"/>
      <c r="AB123" s="1"/>
    </row>
    <row r="124" spans="25:28" x14ac:dyDescent="0.15">
      <c r="Y124" s="1"/>
      <c r="AB124" s="1"/>
    </row>
    <row r="125" spans="25:28" x14ac:dyDescent="0.15">
      <c r="Y125" s="1"/>
      <c r="AB125" s="1"/>
    </row>
    <row r="126" spans="25:28" x14ac:dyDescent="0.15">
      <c r="Y126" s="1"/>
      <c r="AB126" s="1"/>
    </row>
    <row r="127" spans="25:28" x14ac:dyDescent="0.15">
      <c r="Y127" s="1"/>
      <c r="AB127" s="1"/>
    </row>
    <row r="128" spans="25:28" x14ac:dyDescent="0.15">
      <c r="Y128" s="1"/>
      <c r="AB128" s="1"/>
    </row>
    <row r="129" spans="25:28" x14ac:dyDescent="0.15">
      <c r="Y129" s="1"/>
      <c r="AB129" s="1"/>
    </row>
    <row r="130" spans="25:28" x14ac:dyDescent="0.15">
      <c r="Y130" s="1"/>
      <c r="AB130" s="1"/>
    </row>
    <row r="131" spans="25:28" x14ac:dyDescent="0.15">
      <c r="Y131" s="1"/>
      <c r="AB131" s="1"/>
    </row>
    <row r="132" spans="25:28" x14ac:dyDescent="0.15">
      <c r="Y132" s="1"/>
      <c r="AB132" s="1"/>
    </row>
    <row r="133" spans="25:28" x14ac:dyDescent="0.15">
      <c r="Y133" s="1"/>
      <c r="AB133" s="1"/>
    </row>
    <row r="134" spans="25:28" x14ac:dyDescent="0.15">
      <c r="Y134" s="1"/>
      <c r="AB134" s="1"/>
    </row>
    <row r="135" spans="25:28" x14ac:dyDescent="0.15">
      <c r="Y135" s="1"/>
      <c r="AB135" s="1"/>
    </row>
    <row r="136" spans="25:28" x14ac:dyDescent="0.15">
      <c r="Y136" s="1"/>
      <c r="AB136" s="1"/>
    </row>
    <row r="137" spans="25:28" x14ac:dyDescent="0.15">
      <c r="Y137" s="1"/>
      <c r="AB137" s="1"/>
    </row>
    <row r="138" spans="25:28" x14ac:dyDescent="0.15">
      <c r="Y138" s="1"/>
      <c r="AB138" s="1"/>
    </row>
    <row r="139" spans="25:28" x14ac:dyDescent="0.15">
      <c r="Y139" s="1"/>
      <c r="AB139" s="1"/>
    </row>
    <row r="140" spans="25:28" x14ac:dyDescent="0.15">
      <c r="Y140" s="1"/>
      <c r="AB140" s="1"/>
    </row>
    <row r="141" spans="25:28" x14ac:dyDescent="0.15">
      <c r="Y141" s="1"/>
      <c r="AB141" s="1"/>
    </row>
    <row r="142" spans="25:28" x14ac:dyDescent="0.15">
      <c r="Y142" s="1"/>
      <c r="AB142" s="1"/>
    </row>
    <row r="143" spans="25:28" x14ac:dyDescent="0.15">
      <c r="Y143" s="1"/>
      <c r="AB143" s="1"/>
    </row>
    <row r="144" spans="25:28" x14ac:dyDescent="0.15">
      <c r="Y144" s="1"/>
      <c r="AB144" s="1"/>
    </row>
    <row r="145" spans="25:28" x14ac:dyDescent="0.15">
      <c r="Y145" s="1"/>
      <c r="AB145" s="1"/>
    </row>
    <row r="146" spans="25:28" x14ac:dyDescent="0.15">
      <c r="Y146" s="1"/>
      <c r="AB146" s="1"/>
    </row>
    <row r="147" spans="25:28" x14ac:dyDescent="0.15">
      <c r="Y147" s="1"/>
      <c r="AB147" s="1"/>
    </row>
    <row r="148" spans="25:28" x14ac:dyDescent="0.15">
      <c r="Y148" s="1"/>
      <c r="AB148" s="1"/>
    </row>
    <row r="149" spans="25:28" x14ac:dyDescent="0.15">
      <c r="Y149" s="1"/>
      <c r="AB149" s="1"/>
    </row>
    <row r="150" spans="25:28" x14ac:dyDescent="0.15">
      <c r="Y150" s="1"/>
      <c r="AB150" s="1"/>
    </row>
    <row r="151" spans="25:28" x14ac:dyDescent="0.15">
      <c r="Y151" s="1"/>
      <c r="AB151" s="1"/>
    </row>
    <row r="152" spans="25:28" x14ac:dyDescent="0.15">
      <c r="Y152" s="1"/>
      <c r="AB152" s="1"/>
    </row>
    <row r="153" spans="25:28" x14ac:dyDescent="0.15">
      <c r="Y153" s="1"/>
      <c r="AB153" s="1"/>
    </row>
    <row r="154" spans="25:28" x14ac:dyDescent="0.15">
      <c r="Y154" s="1"/>
      <c r="AB154" s="1"/>
    </row>
    <row r="155" spans="25:28" x14ac:dyDescent="0.15">
      <c r="Y155" s="1"/>
      <c r="AB155" s="1"/>
    </row>
    <row r="156" spans="25:28" x14ac:dyDescent="0.15">
      <c r="Y156" s="1"/>
      <c r="AB156" s="1"/>
    </row>
    <row r="157" spans="25:28" x14ac:dyDescent="0.15">
      <c r="Y157" s="1"/>
      <c r="AB157" s="1"/>
    </row>
    <row r="158" spans="25:28" x14ac:dyDescent="0.15">
      <c r="Y158" s="1"/>
      <c r="AB158" s="1"/>
    </row>
    <row r="159" spans="25:28" x14ac:dyDescent="0.15">
      <c r="Y159" s="1"/>
      <c r="AB159" s="1"/>
    </row>
    <row r="160" spans="25:28" x14ac:dyDescent="0.15">
      <c r="Y160" s="1"/>
      <c r="AB160" s="1"/>
    </row>
    <row r="161" spans="25:28" x14ac:dyDescent="0.15">
      <c r="Y161" s="1"/>
      <c r="AB161" s="1"/>
    </row>
    <row r="162" spans="25:28" x14ac:dyDescent="0.15">
      <c r="Y162" s="1"/>
      <c r="AB162" s="1"/>
    </row>
    <row r="163" spans="25:28" x14ac:dyDescent="0.15">
      <c r="Y163" s="1"/>
      <c r="AB163" s="1"/>
    </row>
    <row r="164" spans="25:28" x14ac:dyDescent="0.15">
      <c r="Y164" s="1"/>
      <c r="AB164" s="1"/>
    </row>
    <row r="165" spans="25:28" x14ac:dyDescent="0.15">
      <c r="Y165" s="1"/>
      <c r="AB165" s="1"/>
    </row>
    <row r="166" spans="25:28" x14ac:dyDescent="0.15">
      <c r="Y166" s="1"/>
      <c r="AB166" s="1"/>
    </row>
    <row r="167" spans="25:28" x14ac:dyDescent="0.15">
      <c r="Y167" s="1"/>
      <c r="AB167" s="1"/>
    </row>
    <row r="168" spans="25:28" x14ac:dyDescent="0.15">
      <c r="Y168" s="1"/>
      <c r="AB168" s="1"/>
    </row>
    <row r="169" spans="25:28" x14ac:dyDescent="0.15">
      <c r="Y169" s="1"/>
      <c r="AB169" s="1"/>
    </row>
    <row r="170" spans="25:28" x14ac:dyDescent="0.15">
      <c r="Y170" s="1"/>
      <c r="AB170" s="1"/>
    </row>
    <row r="171" spans="25:28" x14ac:dyDescent="0.15">
      <c r="Y171" s="1"/>
      <c r="AB171" s="1"/>
    </row>
    <row r="172" spans="25:28" x14ac:dyDescent="0.15">
      <c r="Y172" s="1"/>
      <c r="AB172" s="1"/>
    </row>
    <row r="173" spans="25:28" x14ac:dyDescent="0.15">
      <c r="Y173" s="1"/>
      <c r="AB173" s="1"/>
    </row>
    <row r="174" spans="25:28" x14ac:dyDescent="0.15">
      <c r="Y174" s="1"/>
      <c r="AB174" s="1"/>
    </row>
    <row r="175" spans="25:28" x14ac:dyDescent="0.15">
      <c r="Y175" s="1"/>
      <c r="AB175" s="1"/>
    </row>
    <row r="176" spans="25:28" x14ac:dyDescent="0.15">
      <c r="Y176" s="1"/>
      <c r="AB176" s="1"/>
    </row>
    <row r="177" spans="25:28" x14ac:dyDescent="0.15">
      <c r="Y177" s="1"/>
      <c r="AB177" s="1"/>
    </row>
    <row r="178" spans="25:28" x14ac:dyDescent="0.15">
      <c r="Y178" s="1"/>
      <c r="AB178" s="1"/>
    </row>
    <row r="179" spans="25:28" x14ac:dyDescent="0.15">
      <c r="Y179" s="1"/>
      <c r="AB179" s="1"/>
    </row>
    <row r="180" spans="25:28" x14ac:dyDescent="0.15">
      <c r="Y180" s="1"/>
      <c r="AB180" s="1"/>
    </row>
    <row r="181" spans="25:28" x14ac:dyDescent="0.15">
      <c r="Y181" s="1"/>
      <c r="AB181" s="1"/>
    </row>
    <row r="182" spans="25:28" x14ac:dyDescent="0.15">
      <c r="Y182" s="1"/>
      <c r="AB182" s="1"/>
    </row>
    <row r="183" spans="25:28" x14ac:dyDescent="0.15">
      <c r="Y183" s="1"/>
      <c r="AB183" s="1"/>
    </row>
    <row r="184" spans="25:28" x14ac:dyDescent="0.15">
      <c r="Y184" s="1"/>
      <c r="AB184" s="1"/>
    </row>
    <row r="185" spans="25:28" x14ac:dyDescent="0.15">
      <c r="Y185" s="1"/>
      <c r="AB185" s="1"/>
    </row>
    <row r="186" spans="25:28" x14ac:dyDescent="0.15">
      <c r="Y186" s="1"/>
      <c r="AB186" s="1"/>
    </row>
    <row r="187" spans="25:28" x14ac:dyDescent="0.15">
      <c r="Y187" s="1"/>
      <c r="AB187" s="1"/>
    </row>
    <row r="188" spans="25:28" x14ac:dyDescent="0.15">
      <c r="Y188" s="1"/>
      <c r="AB188" s="1"/>
    </row>
    <row r="189" spans="25:28" x14ac:dyDescent="0.15">
      <c r="Y189" s="1"/>
      <c r="AB189" s="1"/>
    </row>
    <row r="190" spans="25:28" x14ac:dyDescent="0.15">
      <c r="Y190" s="1"/>
      <c r="AB190" s="1"/>
    </row>
    <row r="191" spans="25:28" x14ac:dyDescent="0.15">
      <c r="Y191" s="1"/>
      <c r="AB191" s="1"/>
    </row>
    <row r="192" spans="25:28" x14ac:dyDescent="0.15">
      <c r="Y192" s="1"/>
      <c r="AB192" s="1"/>
    </row>
    <row r="193" spans="25:28" x14ac:dyDescent="0.15">
      <c r="Y193" s="1"/>
      <c r="AB193" s="1"/>
    </row>
    <row r="194" spans="25:28" x14ac:dyDescent="0.15">
      <c r="Y194" s="1"/>
      <c r="AB194" s="1"/>
    </row>
    <row r="195" spans="25:28" x14ac:dyDescent="0.15">
      <c r="Y195" s="1"/>
      <c r="AB195" s="1"/>
    </row>
    <row r="196" spans="25:28" x14ac:dyDescent="0.15">
      <c r="Y196" s="1"/>
      <c r="AB196" s="1"/>
    </row>
    <row r="197" spans="25:28" x14ac:dyDescent="0.15">
      <c r="Y197" s="1"/>
      <c r="AB197" s="1"/>
    </row>
    <row r="198" spans="25:28" x14ac:dyDescent="0.15">
      <c r="Y198" s="1"/>
      <c r="AB198" s="1"/>
    </row>
    <row r="199" spans="25:28" x14ac:dyDescent="0.15">
      <c r="Y199" s="1"/>
      <c r="AB199" s="1"/>
    </row>
    <row r="200" spans="25:28" x14ac:dyDescent="0.15">
      <c r="Y200" s="1"/>
      <c r="AB200" s="1"/>
    </row>
    <row r="201" spans="25:28" x14ac:dyDescent="0.15">
      <c r="Y201" s="1"/>
      <c r="AB201" s="1"/>
    </row>
    <row r="202" spans="25:28" x14ac:dyDescent="0.15">
      <c r="Y202" s="1"/>
      <c r="AB202" s="1"/>
    </row>
    <row r="203" spans="25:28" x14ac:dyDescent="0.15">
      <c r="Y203" s="1"/>
      <c r="AB203" s="1"/>
    </row>
    <row r="204" spans="25:28" x14ac:dyDescent="0.15">
      <c r="Y204" s="1"/>
      <c r="AB204" s="1"/>
    </row>
    <row r="205" spans="25:28" x14ac:dyDescent="0.15">
      <c r="Y205" s="1"/>
      <c r="AB205" s="1"/>
    </row>
    <row r="206" spans="25:28" x14ac:dyDescent="0.15">
      <c r="Y206" s="1"/>
      <c r="AB206" s="1"/>
    </row>
    <row r="207" spans="25:28" x14ac:dyDescent="0.15">
      <c r="Y207" s="1"/>
      <c r="AB207" s="1"/>
    </row>
    <row r="208" spans="25:28" x14ac:dyDescent="0.15">
      <c r="Y208" s="1"/>
      <c r="AB208" s="1"/>
    </row>
    <row r="209" spans="25:28" x14ac:dyDescent="0.15">
      <c r="Y209" s="1"/>
      <c r="AB209" s="1"/>
    </row>
    <row r="210" spans="25:28" x14ac:dyDescent="0.15">
      <c r="Y210" s="1"/>
      <c r="AB210" s="1"/>
    </row>
    <row r="211" spans="25:28" x14ac:dyDescent="0.15">
      <c r="Y211" s="1"/>
      <c r="AB211" s="1"/>
    </row>
    <row r="212" spans="25:28" x14ac:dyDescent="0.15">
      <c r="Y212" s="1"/>
      <c r="AB212" s="1"/>
    </row>
    <row r="213" spans="25:28" x14ac:dyDescent="0.15">
      <c r="Y213" s="1"/>
      <c r="AB213" s="1"/>
    </row>
    <row r="214" spans="25:28" x14ac:dyDescent="0.15">
      <c r="Y214" s="1"/>
      <c r="AB214" s="1"/>
    </row>
    <row r="215" spans="25:28" x14ac:dyDescent="0.15">
      <c r="Y215" s="1"/>
      <c r="AB215" s="1"/>
    </row>
    <row r="216" spans="25:28" x14ac:dyDescent="0.15">
      <c r="Y216" s="1"/>
      <c r="AB216" s="1"/>
    </row>
    <row r="217" spans="25:28" x14ac:dyDescent="0.15">
      <c r="Y217" s="1"/>
      <c r="AB217" s="1"/>
    </row>
    <row r="218" spans="25:28" x14ac:dyDescent="0.15">
      <c r="Y218" s="1"/>
      <c r="AB218" s="1"/>
    </row>
    <row r="219" spans="25:28" x14ac:dyDescent="0.15">
      <c r="Y219" s="1"/>
      <c r="AB219" s="1"/>
    </row>
    <row r="220" spans="25:28" x14ac:dyDescent="0.15">
      <c r="Y220" s="1"/>
      <c r="AB220" s="1"/>
    </row>
    <row r="221" spans="25:28" x14ac:dyDescent="0.15">
      <c r="Y221" s="1"/>
      <c r="AB221" s="1"/>
    </row>
    <row r="222" spans="25:28" x14ac:dyDescent="0.15">
      <c r="Y222" s="1"/>
      <c r="AB222" s="1"/>
    </row>
    <row r="223" spans="25:28" x14ac:dyDescent="0.15">
      <c r="Y223" s="1"/>
      <c r="AB223" s="1"/>
    </row>
    <row r="224" spans="25:28" x14ac:dyDescent="0.15">
      <c r="Y224" s="1"/>
      <c r="AB224" s="1"/>
    </row>
    <row r="225" spans="25:28" x14ac:dyDescent="0.15">
      <c r="Y225" s="1"/>
      <c r="AB225" s="1"/>
    </row>
    <row r="226" spans="25:28" x14ac:dyDescent="0.15">
      <c r="Y226" s="1"/>
      <c r="AB226" s="1"/>
    </row>
    <row r="227" spans="25:28" x14ac:dyDescent="0.15">
      <c r="Y227" s="1"/>
      <c r="AB227" s="1"/>
    </row>
    <row r="228" spans="25:28" x14ac:dyDescent="0.15">
      <c r="Y228" s="1"/>
      <c r="AB228" s="1"/>
    </row>
    <row r="229" spans="25:28" x14ac:dyDescent="0.15">
      <c r="Y229" s="1"/>
      <c r="AB229" s="1"/>
    </row>
    <row r="230" spans="25:28" x14ac:dyDescent="0.15">
      <c r="Y230" s="1"/>
      <c r="AB230" s="1"/>
    </row>
    <row r="231" spans="25:28" x14ac:dyDescent="0.15">
      <c r="Y231" s="1"/>
      <c r="AB231" s="1"/>
    </row>
    <row r="232" spans="25:28" x14ac:dyDescent="0.15">
      <c r="Y232" s="1"/>
      <c r="AB232" s="1"/>
    </row>
    <row r="233" spans="25:28" x14ac:dyDescent="0.15">
      <c r="Y233" s="1"/>
      <c r="AB233" s="1"/>
    </row>
    <row r="234" spans="25:28" x14ac:dyDescent="0.15">
      <c r="Y234" s="1"/>
      <c r="AB234" s="1"/>
    </row>
    <row r="235" spans="25:28" x14ac:dyDescent="0.15">
      <c r="Y235" s="1"/>
      <c r="AB235" s="1"/>
    </row>
    <row r="236" spans="25:28" x14ac:dyDescent="0.15">
      <c r="Y236" s="1"/>
      <c r="AB236" s="1"/>
    </row>
    <row r="237" spans="25:28" x14ac:dyDescent="0.15">
      <c r="Y237" s="1"/>
      <c r="AB237" s="1"/>
    </row>
    <row r="238" spans="25:28" x14ac:dyDescent="0.15">
      <c r="Y238" s="1"/>
      <c r="AB238" s="1"/>
    </row>
    <row r="239" spans="25:28" x14ac:dyDescent="0.15">
      <c r="Y239" s="1"/>
      <c r="AB239" s="1"/>
    </row>
    <row r="240" spans="25:28" x14ac:dyDescent="0.15">
      <c r="Y240" s="1"/>
      <c r="AB240" s="1"/>
    </row>
    <row r="241" spans="25:28" x14ac:dyDescent="0.15">
      <c r="Y241" s="1"/>
      <c r="AB241" s="1"/>
    </row>
    <row r="242" spans="25:28" x14ac:dyDescent="0.15">
      <c r="Y242" s="1"/>
      <c r="AB242" s="1"/>
    </row>
    <row r="243" spans="25:28" x14ac:dyDescent="0.15">
      <c r="Y243" s="1"/>
      <c r="AB243" s="1"/>
    </row>
    <row r="244" spans="25:28" x14ac:dyDescent="0.15">
      <c r="Y244" s="1"/>
      <c r="AB244" s="1"/>
    </row>
    <row r="245" spans="25:28" x14ac:dyDescent="0.15">
      <c r="Y245" s="1"/>
      <c r="AB245" s="1"/>
    </row>
    <row r="246" spans="25:28" x14ac:dyDescent="0.15">
      <c r="Y246" s="1"/>
      <c r="AB246" s="1"/>
    </row>
    <row r="247" spans="25:28" x14ac:dyDescent="0.15">
      <c r="Y247" s="1"/>
      <c r="AB247" s="1"/>
    </row>
    <row r="248" spans="25:28" x14ac:dyDescent="0.15">
      <c r="Y248" s="1"/>
      <c r="AB248" s="1"/>
    </row>
    <row r="249" spans="25:28" x14ac:dyDescent="0.15">
      <c r="Y249" s="1"/>
      <c r="AB249" s="1"/>
    </row>
    <row r="250" spans="25:28" x14ac:dyDescent="0.15">
      <c r="Y250" s="1"/>
      <c r="AB250" s="1"/>
    </row>
    <row r="251" spans="25:28" x14ac:dyDescent="0.15">
      <c r="Y251" s="1"/>
      <c r="AB251" s="1"/>
    </row>
    <row r="252" spans="25:28" x14ac:dyDescent="0.15">
      <c r="Y252" s="1"/>
      <c r="AB252" s="1"/>
    </row>
    <row r="253" spans="25:28" x14ac:dyDescent="0.15">
      <c r="Y253" s="1"/>
      <c r="AB253" s="1"/>
    </row>
    <row r="254" spans="25:28" x14ac:dyDescent="0.15">
      <c r="Y254" s="1"/>
      <c r="AB254" s="1"/>
    </row>
    <row r="255" spans="25:28" x14ac:dyDescent="0.15">
      <c r="Y255" s="1"/>
      <c r="AB255" s="1"/>
    </row>
    <row r="256" spans="25:28" x14ac:dyDescent="0.15">
      <c r="Y256" s="1"/>
      <c r="AB256" s="1"/>
    </row>
    <row r="257" spans="25:28" x14ac:dyDescent="0.15">
      <c r="Y257" s="1"/>
      <c r="AB257" s="1"/>
    </row>
    <row r="258" spans="25:28" x14ac:dyDescent="0.15">
      <c r="Y258" s="1"/>
      <c r="AB258" s="1"/>
    </row>
    <row r="259" spans="25:28" x14ac:dyDescent="0.15">
      <c r="Y259" s="1"/>
      <c r="AB259" s="1"/>
    </row>
    <row r="260" spans="25:28" x14ac:dyDescent="0.15">
      <c r="Y260" s="1"/>
      <c r="AB260" s="1"/>
    </row>
    <row r="261" spans="25:28" x14ac:dyDescent="0.15">
      <c r="Y261" s="1"/>
      <c r="AB261" s="1"/>
    </row>
    <row r="262" spans="25:28" x14ac:dyDescent="0.15">
      <c r="Y262" s="1"/>
      <c r="AB262" s="1"/>
    </row>
    <row r="263" spans="25:28" x14ac:dyDescent="0.15">
      <c r="Y263" s="1"/>
      <c r="AB263" s="1"/>
    </row>
    <row r="264" spans="25:28" x14ac:dyDescent="0.15">
      <c r="Y264" s="1"/>
      <c r="AB264" s="1"/>
    </row>
    <row r="265" spans="25:28" x14ac:dyDescent="0.15">
      <c r="Y265" s="1"/>
      <c r="AB265" s="1"/>
    </row>
    <row r="266" spans="25:28" x14ac:dyDescent="0.15">
      <c r="Y266" s="1"/>
      <c r="AB266" s="1"/>
    </row>
    <row r="267" spans="25:28" x14ac:dyDescent="0.15">
      <c r="Y267" s="1"/>
      <c r="AB267" s="1"/>
    </row>
    <row r="268" spans="25:28" x14ac:dyDescent="0.15">
      <c r="Y268" s="1"/>
      <c r="AB268" s="1"/>
    </row>
    <row r="269" spans="25:28" x14ac:dyDescent="0.15">
      <c r="Y269" s="1"/>
      <c r="AB269" s="1"/>
    </row>
    <row r="270" spans="25:28" x14ac:dyDescent="0.15">
      <c r="Y270" s="1"/>
      <c r="AB270" s="1"/>
    </row>
    <row r="271" spans="25:28" x14ac:dyDescent="0.15">
      <c r="Y271" s="1"/>
      <c r="AB271" s="1"/>
    </row>
    <row r="272" spans="25:28" x14ac:dyDescent="0.15">
      <c r="Y272" s="1"/>
      <c r="AB272" s="1"/>
    </row>
    <row r="273" spans="25:28" x14ac:dyDescent="0.15">
      <c r="Y273" s="1"/>
      <c r="AB273" s="1"/>
    </row>
    <row r="274" spans="25:28" x14ac:dyDescent="0.15">
      <c r="Y274" s="1"/>
      <c r="AB274" s="1"/>
    </row>
    <row r="275" spans="25:28" x14ac:dyDescent="0.15">
      <c r="Y275" s="1"/>
      <c r="AB275" s="1"/>
    </row>
    <row r="276" spans="25:28" x14ac:dyDescent="0.15">
      <c r="Y276" s="1"/>
      <c r="AB276" s="1"/>
    </row>
    <row r="277" spans="25:28" x14ac:dyDescent="0.15">
      <c r="Y277" s="1"/>
      <c r="AB277" s="1"/>
    </row>
    <row r="278" spans="25:28" x14ac:dyDescent="0.15">
      <c r="Y278" s="1"/>
      <c r="AB278" s="1"/>
    </row>
    <row r="279" spans="25:28" x14ac:dyDescent="0.15">
      <c r="Y279" s="1"/>
      <c r="AB279" s="1"/>
    </row>
    <row r="280" spans="25:28" x14ac:dyDescent="0.15">
      <c r="Y280" s="1"/>
      <c r="AB280" s="1"/>
    </row>
    <row r="281" spans="25:28" x14ac:dyDescent="0.15">
      <c r="Y281" s="1"/>
      <c r="AB281" s="1"/>
    </row>
    <row r="282" spans="25:28" x14ac:dyDescent="0.15">
      <c r="Y282" s="1"/>
      <c r="AB282" s="1"/>
    </row>
    <row r="283" spans="25:28" x14ac:dyDescent="0.15">
      <c r="Y283" s="1"/>
      <c r="AB283" s="1"/>
    </row>
    <row r="284" spans="25:28" x14ac:dyDescent="0.15">
      <c r="Y284" s="1"/>
      <c r="AB284" s="1"/>
    </row>
    <row r="285" spans="25:28" x14ac:dyDescent="0.15">
      <c r="Y285" s="1"/>
      <c r="AB285" s="1"/>
    </row>
    <row r="286" spans="25:28" x14ac:dyDescent="0.15">
      <c r="Y286" s="1"/>
      <c r="AB286" s="1"/>
    </row>
    <row r="287" spans="25:28" x14ac:dyDescent="0.15">
      <c r="Y287" s="1"/>
      <c r="AB287" s="1"/>
    </row>
    <row r="288" spans="25:28" x14ac:dyDescent="0.15">
      <c r="Y288" s="1"/>
      <c r="AB288" s="1"/>
    </row>
    <row r="289" spans="25:28" x14ac:dyDescent="0.15">
      <c r="Y289" s="1"/>
      <c r="AB289" s="1"/>
    </row>
    <row r="290" spans="25:28" x14ac:dyDescent="0.15">
      <c r="Y290" s="1"/>
      <c r="AB290" s="1"/>
    </row>
    <row r="291" spans="25:28" x14ac:dyDescent="0.15">
      <c r="Y291" s="1"/>
      <c r="AB291" s="1"/>
    </row>
    <row r="292" spans="25:28" x14ac:dyDescent="0.15">
      <c r="Y292" s="1"/>
      <c r="AB292" s="1"/>
    </row>
    <row r="293" spans="25:28" x14ac:dyDescent="0.15">
      <c r="Y293" s="1"/>
      <c r="AB293" s="1"/>
    </row>
    <row r="294" spans="25:28" x14ac:dyDescent="0.15">
      <c r="Y294" s="1"/>
      <c r="AB294" s="1"/>
    </row>
    <row r="295" spans="25:28" x14ac:dyDescent="0.15">
      <c r="Y295" s="1"/>
      <c r="AB295" s="1"/>
    </row>
    <row r="296" spans="25:28" x14ac:dyDescent="0.15">
      <c r="Y296" s="1"/>
      <c r="AB296" s="1"/>
    </row>
    <row r="297" spans="25:28" x14ac:dyDescent="0.15">
      <c r="Y297" s="1"/>
      <c r="AB297" s="1"/>
    </row>
    <row r="298" spans="25:28" x14ac:dyDescent="0.15">
      <c r="Y298" s="1"/>
      <c r="AB298" s="1"/>
    </row>
    <row r="299" spans="25:28" x14ac:dyDescent="0.15">
      <c r="Y299" s="1"/>
      <c r="AB299" s="1"/>
    </row>
    <row r="300" spans="25:28" x14ac:dyDescent="0.15">
      <c r="Y300" s="1"/>
      <c r="AB300" s="1"/>
    </row>
    <row r="301" spans="25:28" x14ac:dyDescent="0.15">
      <c r="Y301" s="1"/>
      <c r="AB301" s="1"/>
    </row>
    <row r="302" spans="25:28" x14ac:dyDescent="0.15">
      <c r="Y302" s="1"/>
      <c r="AB302" s="1"/>
    </row>
    <row r="303" spans="25:28" x14ac:dyDescent="0.15">
      <c r="Y303" s="1"/>
      <c r="AB303" s="1"/>
    </row>
    <row r="304" spans="25:28" x14ac:dyDescent="0.15">
      <c r="Y304" s="1"/>
      <c r="AB304" s="1"/>
    </row>
    <row r="305" spans="25:28" x14ac:dyDescent="0.15">
      <c r="Y305" s="1"/>
      <c r="AB305" s="1"/>
    </row>
    <row r="306" spans="25:28" x14ac:dyDescent="0.15">
      <c r="Y306" s="1"/>
      <c r="AB306" s="1"/>
    </row>
    <row r="307" spans="25:28" x14ac:dyDescent="0.15">
      <c r="Y307" s="1"/>
      <c r="AB307" s="1"/>
    </row>
    <row r="308" spans="25:28" x14ac:dyDescent="0.15">
      <c r="Y308" s="1"/>
      <c r="AB308" s="1"/>
    </row>
    <row r="309" spans="25:28" x14ac:dyDescent="0.15">
      <c r="Y309" s="1"/>
      <c r="AB309" s="1"/>
    </row>
    <row r="310" spans="25:28" x14ac:dyDescent="0.15">
      <c r="Y310" s="1"/>
      <c r="AB310" s="1"/>
    </row>
    <row r="311" spans="25:28" x14ac:dyDescent="0.15">
      <c r="Y311" s="1"/>
      <c r="AB311" s="1"/>
    </row>
    <row r="312" spans="25:28" x14ac:dyDescent="0.15">
      <c r="Y312" s="1"/>
      <c r="AB312" s="1"/>
    </row>
    <row r="313" spans="25:28" x14ac:dyDescent="0.15">
      <c r="Y313" s="1"/>
      <c r="AB313" s="1"/>
    </row>
    <row r="314" spans="25:28" x14ac:dyDescent="0.15">
      <c r="Y314" s="1"/>
      <c r="AB314" s="1"/>
    </row>
    <row r="315" spans="25:28" x14ac:dyDescent="0.15">
      <c r="Y315" s="1"/>
      <c r="AB315" s="1"/>
    </row>
    <row r="316" spans="25:28" x14ac:dyDescent="0.15">
      <c r="Y316" s="1"/>
      <c r="AB316" s="1"/>
    </row>
    <row r="317" spans="25:28" x14ac:dyDescent="0.15">
      <c r="Y317" s="1"/>
      <c r="AB317" s="1"/>
    </row>
    <row r="318" spans="25:28" x14ac:dyDescent="0.15">
      <c r="Y318" s="1"/>
      <c r="AB318" s="1"/>
    </row>
    <row r="319" spans="25:28" x14ac:dyDescent="0.15">
      <c r="Y319" s="1"/>
      <c r="AB319" s="1"/>
    </row>
    <row r="320" spans="25:28" x14ac:dyDescent="0.15">
      <c r="Y320" s="1"/>
      <c r="AB320" s="1"/>
    </row>
    <row r="321" spans="25:28" x14ac:dyDescent="0.15">
      <c r="Y321" s="1"/>
      <c r="AB321" s="1"/>
    </row>
    <row r="322" spans="25:28" x14ac:dyDescent="0.15">
      <c r="Y322" s="1"/>
      <c r="AB322" s="1"/>
    </row>
    <row r="323" spans="25:28" x14ac:dyDescent="0.15">
      <c r="Y323" s="1"/>
      <c r="AB323" s="1"/>
    </row>
    <row r="324" spans="25:28" x14ac:dyDescent="0.15">
      <c r="Y324" s="1"/>
      <c r="AB324" s="1"/>
    </row>
    <row r="325" spans="25:28" x14ac:dyDescent="0.15">
      <c r="Y325" s="1"/>
      <c r="AB325" s="1"/>
    </row>
    <row r="326" spans="25:28" x14ac:dyDescent="0.15">
      <c r="Y326" s="1"/>
      <c r="AB326" s="1"/>
    </row>
    <row r="327" spans="25:28" x14ac:dyDescent="0.15">
      <c r="Y327" s="1"/>
      <c r="AB327" s="1"/>
    </row>
    <row r="328" spans="25:28" x14ac:dyDescent="0.15">
      <c r="Y328" s="1"/>
      <c r="AB328" s="1"/>
    </row>
    <row r="329" spans="25:28" x14ac:dyDescent="0.15">
      <c r="Y329" s="1"/>
      <c r="AB329" s="1"/>
    </row>
    <row r="330" spans="25:28" x14ac:dyDescent="0.15">
      <c r="Y330" s="1"/>
      <c r="AB330" s="1"/>
    </row>
    <row r="331" spans="25:28" x14ac:dyDescent="0.15">
      <c r="Y331" s="1"/>
      <c r="AB331" s="1"/>
    </row>
    <row r="332" spans="25:28" x14ac:dyDescent="0.15">
      <c r="Y332" s="1"/>
      <c r="AB332" s="1"/>
    </row>
    <row r="333" spans="25:28" x14ac:dyDescent="0.15">
      <c r="Y333" s="1"/>
      <c r="AB333" s="1"/>
    </row>
    <row r="334" spans="25:28" x14ac:dyDescent="0.15">
      <c r="Y334" s="1"/>
      <c r="AB334" s="1"/>
    </row>
    <row r="335" spans="25:28" x14ac:dyDescent="0.15">
      <c r="Y335" s="1"/>
      <c r="AB335" s="1"/>
    </row>
    <row r="336" spans="25:28" x14ac:dyDescent="0.15">
      <c r="Y336" s="1"/>
      <c r="AB336" s="1"/>
    </row>
    <row r="337" spans="25:28" x14ac:dyDescent="0.15">
      <c r="Y337" s="1"/>
      <c r="AB337" s="1"/>
    </row>
    <row r="338" spans="25:28" x14ac:dyDescent="0.15">
      <c r="Y338" s="1"/>
      <c r="AB338" s="1"/>
    </row>
    <row r="339" spans="25:28" x14ac:dyDescent="0.15">
      <c r="Y339" s="1"/>
      <c r="AB339" s="1"/>
    </row>
    <row r="340" spans="25:28" x14ac:dyDescent="0.15">
      <c r="Y340" s="1"/>
      <c r="AB340" s="1"/>
    </row>
    <row r="341" spans="25:28" x14ac:dyDescent="0.15">
      <c r="Y341" s="1"/>
      <c r="AB341" s="1"/>
    </row>
    <row r="342" spans="25:28" x14ac:dyDescent="0.15">
      <c r="Y342" s="1"/>
      <c r="AB342" s="1"/>
    </row>
    <row r="343" spans="25:28" x14ac:dyDescent="0.15">
      <c r="Y343" s="1"/>
      <c r="AB343" s="1"/>
    </row>
    <row r="344" spans="25:28" x14ac:dyDescent="0.15">
      <c r="Y344" s="1"/>
      <c r="AB344" s="1"/>
    </row>
    <row r="345" spans="25:28" x14ac:dyDescent="0.15">
      <c r="Y345" s="1"/>
      <c r="AB345" s="1"/>
    </row>
    <row r="346" spans="25:28" x14ac:dyDescent="0.15">
      <c r="Y346" s="1"/>
      <c r="AB346" s="1"/>
    </row>
    <row r="347" spans="25:28" x14ac:dyDescent="0.15">
      <c r="Y347" s="1"/>
      <c r="AB347" s="1"/>
    </row>
    <row r="348" spans="25:28" x14ac:dyDescent="0.15">
      <c r="Y348" s="1"/>
      <c r="AB348" s="1"/>
    </row>
    <row r="349" spans="25:28" x14ac:dyDescent="0.15">
      <c r="Y349" s="1"/>
      <c r="AB349" s="1"/>
    </row>
    <row r="350" spans="25:28" x14ac:dyDescent="0.15">
      <c r="Y350" s="1"/>
      <c r="AB350" s="1"/>
    </row>
    <row r="351" spans="25:28" x14ac:dyDescent="0.15">
      <c r="Y351" s="1"/>
      <c r="AB351" s="1"/>
    </row>
    <row r="352" spans="25:28" x14ac:dyDescent="0.15">
      <c r="Y352" s="1"/>
      <c r="AB352" s="1"/>
    </row>
    <row r="353" spans="25:28" x14ac:dyDescent="0.15">
      <c r="Y353" s="1"/>
      <c r="AB353" s="1"/>
    </row>
    <row r="354" spans="25:28" x14ac:dyDescent="0.15">
      <c r="Y354" s="1"/>
      <c r="AB354" s="1"/>
    </row>
    <row r="355" spans="25:28" x14ac:dyDescent="0.15">
      <c r="Y355" s="1"/>
      <c r="AB355" s="1"/>
    </row>
    <row r="356" spans="25:28" x14ac:dyDescent="0.15">
      <c r="Y356" s="1"/>
      <c r="AB356" s="1"/>
    </row>
    <row r="357" spans="25:28" x14ac:dyDescent="0.15">
      <c r="Y357" s="1"/>
      <c r="AB357" s="1"/>
    </row>
    <row r="358" spans="25:28" x14ac:dyDescent="0.15">
      <c r="Y358" s="1"/>
      <c r="AB358" s="1"/>
    </row>
    <row r="359" spans="25:28" x14ac:dyDescent="0.15">
      <c r="Y359" s="1"/>
      <c r="AB359" s="1"/>
    </row>
    <row r="360" spans="25:28" x14ac:dyDescent="0.15">
      <c r="Y360" s="1"/>
      <c r="AB360" s="1"/>
    </row>
    <row r="361" spans="25:28" x14ac:dyDescent="0.15">
      <c r="Y361" s="1"/>
      <c r="AB361" s="1"/>
    </row>
    <row r="362" spans="25:28" x14ac:dyDescent="0.15">
      <c r="Y362" s="1"/>
      <c r="AB362" s="1"/>
    </row>
    <row r="363" spans="25:28" x14ac:dyDescent="0.15">
      <c r="Y363" s="1"/>
      <c r="AB363" s="1"/>
    </row>
    <row r="364" spans="25:28" x14ac:dyDescent="0.15">
      <c r="Y364" s="1"/>
      <c r="AB364" s="1"/>
    </row>
    <row r="365" spans="25:28" x14ac:dyDescent="0.15">
      <c r="Y365" s="1"/>
      <c r="AB365" s="1"/>
    </row>
    <row r="366" spans="25:28" x14ac:dyDescent="0.15">
      <c r="Y366" s="1"/>
      <c r="AB366" s="1"/>
    </row>
    <row r="367" spans="25:28" x14ac:dyDescent="0.15">
      <c r="Y367" s="1"/>
      <c r="AB367" s="1"/>
    </row>
    <row r="368" spans="25:28" x14ac:dyDescent="0.15">
      <c r="Y368" s="1"/>
      <c r="AB368" s="1"/>
    </row>
    <row r="369" spans="25:28" x14ac:dyDescent="0.15">
      <c r="Y369" s="1"/>
      <c r="AB369" s="1"/>
    </row>
    <row r="370" spans="25:28" x14ac:dyDescent="0.15">
      <c r="Y370" s="1"/>
      <c r="AB370" s="1"/>
    </row>
    <row r="371" spans="25:28" x14ac:dyDescent="0.15">
      <c r="Y371" s="1"/>
      <c r="AB371" s="1"/>
    </row>
    <row r="372" spans="25:28" x14ac:dyDescent="0.15">
      <c r="Y372" s="1"/>
      <c r="AB372" s="1"/>
    </row>
    <row r="373" spans="25:28" x14ac:dyDescent="0.15">
      <c r="Y373" s="1"/>
      <c r="AB373" s="1"/>
    </row>
    <row r="374" spans="25:28" x14ac:dyDescent="0.15">
      <c r="Y374" s="1"/>
      <c r="AB374" s="1"/>
    </row>
    <row r="375" spans="25:28" x14ac:dyDescent="0.15">
      <c r="Y375" s="1"/>
      <c r="AB375" s="1"/>
    </row>
    <row r="376" spans="25:28" x14ac:dyDescent="0.15">
      <c r="Y376" s="1"/>
      <c r="AB376" s="1"/>
    </row>
    <row r="377" spans="25:28" x14ac:dyDescent="0.15">
      <c r="Y377" s="1"/>
      <c r="AB377" s="1"/>
    </row>
    <row r="378" spans="25:28" x14ac:dyDescent="0.15">
      <c r="Y378" s="1"/>
      <c r="AB378" s="1"/>
    </row>
    <row r="379" spans="25:28" x14ac:dyDescent="0.15">
      <c r="Y379" s="1"/>
      <c r="AB379" s="1"/>
    </row>
    <row r="380" spans="25:28" x14ac:dyDescent="0.15">
      <c r="Y380" s="1"/>
      <c r="AB380" s="1"/>
    </row>
    <row r="381" spans="25:28" x14ac:dyDescent="0.15">
      <c r="Y381" s="1"/>
      <c r="AB381" s="1"/>
    </row>
    <row r="382" spans="25:28" x14ac:dyDescent="0.15">
      <c r="AB382" s="1"/>
    </row>
    <row r="383" spans="25:28" x14ac:dyDescent="0.15">
      <c r="AB383" s="1"/>
    </row>
    <row r="384" spans="25:28" x14ac:dyDescent="0.15">
      <c r="AB384" s="1"/>
    </row>
    <row r="385" spans="28:28" x14ac:dyDescent="0.15">
      <c r="AB385" s="1"/>
    </row>
    <row r="386" spans="28:28" x14ac:dyDescent="0.15">
      <c r="AB386" s="1"/>
    </row>
    <row r="387" spans="28:28" x14ac:dyDescent="0.15">
      <c r="AB387" s="1"/>
    </row>
    <row r="388" spans="28:28" x14ac:dyDescent="0.15">
      <c r="AB388" s="1"/>
    </row>
    <row r="389" spans="28:28" x14ac:dyDescent="0.15">
      <c r="AB389" s="1"/>
    </row>
    <row r="390" spans="28:28" x14ac:dyDescent="0.15">
      <c r="AB390" s="1"/>
    </row>
    <row r="391" spans="28:28" x14ac:dyDescent="0.15">
      <c r="AB391" s="1"/>
    </row>
    <row r="392" spans="28:28" x14ac:dyDescent="0.15">
      <c r="AB392" s="1"/>
    </row>
    <row r="393" spans="28:28" x14ac:dyDescent="0.15">
      <c r="AB393" s="1"/>
    </row>
    <row r="394" spans="28:28" x14ac:dyDescent="0.15">
      <c r="AB394" s="1"/>
    </row>
    <row r="395" spans="28:28" x14ac:dyDescent="0.15">
      <c r="AB395" s="1"/>
    </row>
    <row r="396" spans="28:28" x14ac:dyDescent="0.15">
      <c r="AB396" s="1"/>
    </row>
    <row r="397" spans="28:28" x14ac:dyDescent="0.15">
      <c r="AB397" s="1"/>
    </row>
    <row r="398" spans="28:28" x14ac:dyDescent="0.15">
      <c r="AB398" s="1"/>
    </row>
    <row r="399" spans="28:28" x14ac:dyDescent="0.15">
      <c r="AB399" s="1"/>
    </row>
    <row r="400" spans="28:28" x14ac:dyDescent="0.15">
      <c r="AB400" s="1"/>
    </row>
    <row r="401" spans="28:28" x14ac:dyDescent="0.15">
      <c r="AB401" s="1"/>
    </row>
    <row r="402" spans="28:28" x14ac:dyDescent="0.15">
      <c r="AB402" s="1"/>
    </row>
    <row r="403" spans="28:28" x14ac:dyDescent="0.15">
      <c r="AB403" s="1"/>
    </row>
    <row r="404" spans="28:28" x14ac:dyDescent="0.15">
      <c r="AB404" s="1"/>
    </row>
    <row r="405" spans="28:28" x14ac:dyDescent="0.15">
      <c r="AB405" s="1"/>
    </row>
    <row r="406" spans="28:28" x14ac:dyDescent="0.15">
      <c r="AB406" s="1"/>
    </row>
    <row r="407" spans="28:28" x14ac:dyDescent="0.15">
      <c r="AB407" s="1"/>
    </row>
    <row r="408" spans="28:28" x14ac:dyDescent="0.15">
      <c r="AB408" s="1"/>
    </row>
    <row r="409" spans="28:28" x14ac:dyDescent="0.15">
      <c r="AB409" s="1"/>
    </row>
    <row r="410" spans="28:28" x14ac:dyDescent="0.15">
      <c r="AB410" s="1"/>
    </row>
    <row r="411" spans="28:28" x14ac:dyDescent="0.15">
      <c r="AB411" s="1"/>
    </row>
    <row r="412" spans="28:28" x14ac:dyDescent="0.15">
      <c r="AB412" s="1"/>
    </row>
    <row r="413" spans="28:28" x14ac:dyDescent="0.15">
      <c r="AB413" s="1"/>
    </row>
    <row r="414" spans="28:28" x14ac:dyDescent="0.15">
      <c r="AB414" s="1"/>
    </row>
    <row r="415" spans="28:28" x14ac:dyDescent="0.15">
      <c r="AB415" s="1"/>
    </row>
    <row r="416" spans="28:28" x14ac:dyDescent="0.15">
      <c r="AB416" s="1"/>
    </row>
    <row r="417" spans="28:28" x14ac:dyDescent="0.15">
      <c r="AB417" s="1"/>
    </row>
    <row r="418" spans="28:28" x14ac:dyDescent="0.15">
      <c r="AB418" s="1"/>
    </row>
    <row r="419" spans="28:28" x14ac:dyDescent="0.15">
      <c r="AB419" s="1"/>
    </row>
    <row r="420" spans="28:28" x14ac:dyDescent="0.15">
      <c r="AB420" s="1"/>
    </row>
    <row r="421" spans="28:28" x14ac:dyDescent="0.15">
      <c r="AB421" s="1"/>
    </row>
    <row r="422" spans="28:28" x14ac:dyDescent="0.15">
      <c r="AB422" s="1"/>
    </row>
    <row r="423" spans="28:28" x14ac:dyDescent="0.15">
      <c r="AB423" s="1"/>
    </row>
    <row r="424" spans="28:28" x14ac:dyDescent="0.15">
      <c r="AB424" s="1"/>
    </row>
    <row r="425" spans="28:28" x14ac:dyDescent="0.15">
      <c r="AB425" s="1"/>
    </row>
    <row r="426" spans="28:28" x14ac:dyDescent="0.15">
      <c r="AB426" s="1"/>
    </row>
    <row r="427" spans="28:28" x14ac:dyDescent="0.15">
      <c r="AB427" s="1"/>
    </row>
    <row r="428" spans="28:28" x14ac:dyDescent="0.15">
      <c r="AB428" s="1"/>
    </row>
    <row r="429" spans="28:28" x14ac:dyDescent="0.15">
      <c r="AB429" s="1"/>
    </row>
    <row r="430" spans="28:28" x14ac:dyDescent="0.15">
      <c r="AB430" s="1"/>
    </row>
    <row r="431" spans="28:28" x14ac:dyDescent="0.15">
      <c r="AB431" s="1"/>
    </row>
    <row r="432" spans="28:28" x14ac:dyDescent="0.15">
      <c r="AB432" s="1"/>
    </row>
    <row r="433" spans="28:28" x14ac:dyDescent="0.15">
      <c r="AB433" s="1"/>
    </row>
    <row r="434" spans="28:28" x14ac:dyDescent="0.15">
      <c r="AB434" s="1"/>
    </row>
    <row r="435" spans="28:28" x14ac:dyDescent="0.15">
      <c r="AB435" s="1"/>
    </row>
    <row r="436" spans="28:28" x14ac:dyDescent="0.15">
      <c r="AB436" s="1"/>
    </row>
    <row r="437" spans="28:28" x14ac:dyDescent="0.15">
      <c r="AB437" s="1"/>
    </row>
    <row r="438" spans="28:28" x14ac:dyDescent="0.15">
      <c r="AB438" s="1"/>
    </row>
    <row r="439" spans="28:28" x14ac:dyDescent="0.15">
      <c r="AB439" s="1"/>
    </row>
    <row r="440" spans="28:28" x14ac:dyDescent="0.15">
      <c r="AB440" s="1"/>
    </row>
    <row r="441" spans="28:28" x14ac:dyDescent="0.15">
      <c r="AB441" s="1"/>
    </row>
    <row r="442" spans="28:28" x14ac:dyDescent="0.15">
      <c r="AB442" s="1"/>
    </row>
    <row r="443" spans="28:28" x14ac:dyDescent="0.15">
      <c r="AB443" s="1"/>
    </row>
    <row r="444" spans="28:28" x14ac:dyDescent="0.15">
      <c r="AB444" s="1"/>
    </row>
    <row r="445" spans="28:28" x14ac:dyDescent="0.15">
      <c r="AB445" s="1"/>
    </row>
    <row r="446" spans="28:28" x14ac:dyDescent="0.15">
      <c r="AB446" s="1"/>
    </row>
    <row r="447" spans="28:28" x14ac:dyDescent="0.15">
      <c r="AB447" s="1"/>
    </row>
    <row r="448" spans="28:28" x14ac:dyDescent="0.15">
      <c r="AB448" s="1"/>
    </row>
    <row r="449" spans="28:28" x14ac:dyDescent="0.15">
      <c r="AB449" s="1"/>
    </row>
    <row r="450" spans="28:28" x14ac:dyDescent="0.15">
      <c r="AB450" s="1"/>
    </row>
    <row r="451" spans="28:28" x14ac:dyDescent="0.15">
      <c r="AB451" s="1"/>
    </row>
    <row r="452" spans="28:28" x14ac:dyDescent="0.15">
      <c r="AB452" s="1"/>
    </row>
    <row r="453" spans="28:28" x14ac:dyDescent="0.15">
      <c r="AB453" s="1"/>
    </row>
    <row r="454" spans="28:28" x14ac:dyDescent="0.15">
      <c r="AB454" s="1"/>
    </row>
    <row r="455" spans="28:28" x14ac:dyDescent="0.15">
      <c r="AB455" s="1"/>
    </row>
    <row r="456" spans="28:28" x14ac:dyDescent="0.15">
      <c r="AB456" s="1"/>
    </row>
    <row r="457" spans="28:28" x14ac:dyDescent="0.15">
      <c r="AB457" s="1"/>
    </row>
    <row r="458" spans="28:28" x14ac:dyDescent="0.15">
      <c r="AB458" s="1"/>
    </row>
    <row r="459" spans="28:28" x14ac:dyDescent="0.15">
      <c r="AB459" s="1"/>
    </row>
    <row r="460" spans="28:28" x14ac:dyDescent="0.15">
      <c r="AB460" s="1"/>
    </row>
    <row r="461" spans="28:28" x14ac:dyDescent="0.15">
      <c r="AB461" s="1"/>
    </row>
    <row r="462" spans="28:28" x14ac:dyDescent="0.15">
      <c r="AB462" s="1"/>
    </row>
    <row r="463" spans="28:28" x14ac:dyDescent="0.15">
      <c r="AB463" s="1"/>
    </row>
    <row r="464" spans="28:28" x14ac:dyDescent="0.15">
      <c r="AB464" s="1"/>
    </row>
    <row r="465" spans="28:28" x14ac:dyDescent="0.15">
      <c r="AB465" s="1"/>
    </row>
    <row r="466" spans="28:28" x14ac:dyDescent="0.15">
      <c r="AB466" s="1"/>
    </row>
    <row r="467" spans="28:28" x14ac:dyDescent="0.15">
      <c r="AB467" s="1"/>
    </row>
    <row r="468" spans="28:28" x14ac:dyDescent="0.15">
      <c r="AB468" s="1"/>
    </row>
    <row r="469" spans="28:28" x14ac:dyDescent="0.15">
      <c r="AB469" s="1"/>
    </row>
    <row r="470" spans="28:28" x14ac:dyDescent="0.15">
      <c r="AB470" s="1"/>
    </row>
    <row r="471" spans="28:28" x14ac:dyDescent="0.15">
      <c r="AB471" s="1"/>
    </row>
    <row r="472" spans="28:28" x14ac:dyDescent="0.15">
      <c r="AB472" s="1"/>
    </row>
    <row r="473" spans="28:28" x14ac:dyDescent="0.15">
      <c r="AB473" s="1"/>
    </row>
    <row r="474" spans="28:28" x14ac:dyDescent="0.15">
      <c r="AB474" s="1"/>
    </row>
    <row r="475" spans="28:28" x14ac:dyDescent="0.15">
      <c r="AB475" s="1"/>
    </row>
    <row r="476" spans="28:28" x14ac:dyDescent="0.15">
      <c r="AB476" s="1"/>
    </row>
    <row r="477" spans="28:28" x14ac:dyDescent="0.15">
      <c r="AB477" s="1"/>
    </row>
    <row r="478" spans="28:28" x14ac:dyDescent="0.15">
      <c r="AB478" s="1"/>
    </row>
    <row r="479" spans="28:28" x14ac:dyDescent="0.15">
      <c r="AB479" s="1"/>
    </row>
    <row r="480" spans="28:28" x14ac:dyDescent="0.15">
      <c r="AB480" s="1"/>
    </row>
    <row r="481" spans="28:28" x14ac:dyDescent="0.15">
      <c r="AB481" s="1"/>
    </row>
    <row r="482" spans="28:28" x14ac:dyDescent="0.15">
      <c r="AB482" s="1"/>
    </row>
    <row r="483" spans="28:28" x14ac:dyDescent="0.15">
      <c r="AB483" s="1"/>
    </row>
    <row r="484" spans="28:28" x14ac:dyDescent="0.15">
      <c r="AB484" s="1"/>
    </row>
    <row r="485" spans="28:28" x14ac:dyDescent="0.15">
      <c r="AB485" s="1"/>
    </row>
    <row r="486" spans="28:28" x14ac:dyDescent="0.15">
      <c r="AB486" s="1"/>
    </row>
    <row r="487" spans="28:28" x14ac:dyDescent="0.15">
      <c r="AB487" s="1"/>
    </row>
    <row r="488" spans="28:28" x14ac:dyDescent="0.15">
      <c r="AB488" s="1"/>
    </row>
    <row r="489" spans="28:28" x14ac:dyDescent="0.15">
      <c r="AB489" s="1"/>
    </row>
    <row r="490" spans="28:28" x14ac:dyDescent="0.15">
      <c r="AB490" s="1"/>
    </row>
    <row r="491" spans="28:28" x14ac:dyDescent="0.15">
      <c r="AB491" s="1"/>
    </row>
    <row r="492" spans="28:28" x14ac:dyDescent="0.15">
      <c r="AB492" s="1"/>
    </row>
    <row r="493" spans="28:28" x14ac:dyDescent="0.15">
      <c r="AB493" s="1"/>
    </row>
    <row r="494" spans="28:28" x14ac:dyDescent="0.15">
      <c r="AB494" s="1"/>
    </row>
    <row r="495" spans="28:28" x14ac:dyDescent="0.15">
      <c r="AB495" s="1"/>
    </row>
    <row r="496" spans="28:28" x14ac:dyDescent="0.15">
      <c r="AB496" s="1"/>
    </row>
    <row r="497" spans="28:28" x14ac:dyDescent="0.15">
      <c r="AB497" s="1"/>
    </row>
    <row r="498" spans="28:28" x14ac:dyDescent="0.15">
      <c r="AB498" s="1"/>
    </row>
    <row r="499" spans="28:28" x14ac:dyDescent="0.15">
      <c r="AB499" s="1"/>
    </row>
    <row r="500" spans="28:28" x14ac:dyDescent="0.15">
      <c r="AB500" s="1"/>
    </row>
    <row r="501" spans="28:28" x14ac:dyDescent="0.15">
      <c r="AB501" s="1"/>
    </row>
    <row r="502" spans="28:28" x14ac:dyDescent="0.15">
      <c r="AB502" s="1"/>
    </row>
    <row r="503" spans="28:28" x14ac:dyDescent="0.15">
      <c r="AB503" s="1"/>
    </row>
    <row r="504" spans="28:28" x14ac:dyDescent="0.15">
      <c r="AB504" s="1"/>
    </row>
    <row r="505" spans="28:28" x14ac:dyDescent="0.15">
      <c r="AB505" s="1"/>
    </row>
    <row r="506" spans="28:28" x14ac:dyDescent="0.15">
      <c r="AB506" s="1"/>
    </row>
    <row r="507" spans="28:28" x14ac:dyDescent="0.15">
      <c r="AB507" s="1"/>
    </row>
    <row r="508" spans="28:28" x14ac:dyDescent="0.15">
      <c r="AB508" s="1"/>
    </row>
    <row r="509" spans="28:28" x14ac:dyDescent="0.15">
      <c r="AB509" s="1"/>
    </row>
    <row r="510" spans="28:28" x14ac:dyDescent="0.15">
      <c r="AB510" s="1"/>
    </row>
    <row r="511" spans="28:28" x14ac:dyDescent="0.15">
      <c r="AB511" s="1"/>
    </row>
    <row r="512" spans="28:28" x14ac:dyDescent="0.15">
      <c r="AB512" s="1"/>
    </row>
    <row r="513" spans="28:28" x14ac:dyDescent="0.15">
      <c r="AB513" s="1"/>
    </row>
    <row r="514" spans="28:28" x14ac:dyDescent="0.15">
      <c r="AB514" s="1"/>
    </row>
    <row r="515" spans="28:28" x14ac:dyDescent="0.15">
      <c r="AB515" s="1"/>
    </row>
    <row r="516" spans="28:28" x14ac:dyDescent="0.15">
      <c r="AB516" s="1"/>
    </row>
    <row r="517" spans="28:28" x14ac:dyDescent="0.15">
      <c r="AB517" s="1"/>
    </row>
    <row r="518" spans="28:28" x14ac:dyDescent="0.15">
      <c r="AB518" s="1"/>
    </row>
    <row r="519" spans="28:28" x14ac:dyDescent="0.15">
      <c r="AB519" s="1"/>
    </row>
    <row r="520" spans="28:28" x14ac:dyDescent="0.15">
      <c r="AB520" s="1"/>
    </row>
    <row r="521" spans="28:28" x14ac:dyDescent="0.15">
      <c r="AB521" s="1"/>
    </row>
    <row r="522" spans="28:28" x14ac:dyDescent="0.15">
      <c r="AB522" s="1"/>
    </row>
    <row r="523" spans="28:28" x14ac:dyDescent="0.15">
      <c r="AB523" s="1"/>
    </row>
    <row r="524" spans="28:28" x14ac:dyDescent="0.15">
      <c r="AB524" s="1"/>
    </row>
    <row r="525" spans="28:28" x14ac:dyDescent="0.15">
      <c r="AB525" s="1"/>
    </row>
    <row r="526" spans="28:28" x14ac:dyDescent="0.15">
      <c r="AB526" s="1"/>
    </row>
    <row r="527" spans="28:28" x14ac:dyDescent="0.15">
      <c r="AB527" s="1"/>
    </row>
    <row r="528" spans="28:28" x14ac:dyDescent="0.15">
      <c r="AB528" s="1"/>
    </row>
    <row r="529" spans="28:28" x14ac:dyDescent="0.15">
      <c r="AB529" s="1"/>
    </row>
    <row r="530" spans="28:28" x14ac:dyDescent="0.15">
      <c r="AB530" s="1"/>
    </row>
    <row r="531" spans="28:28" x14ac:dyDescent="0.15">
      <c r="AB531" s="1"/>
    </row>
    <row r="532" spans="28:28" x14ac:dyDescent="0.15">
      <c r="AB532" s="1"/>
    </row>
    <row r="533" spans="28:28" x14ac:dyDescent="0.15">
      <c r="AB533" s="1"/>
    </row>
    <row r="534" spans="28:28" x14ac:dyDescent="0.15">
      <c r="AB534" s="1"/>
    </row>
    <row r="535" spans="28:28" x14ac:dyDescent="0.15">
      <c r="AB535" s="1"/>
    </row>
    <row r="536" spans="28:28" x14ac:dyDescent="0.15">
      <c r="AB536" s="1"/>
    </row>
    <row r="537" spans="28:28" x14ac:dyDescent="0.15">
      <c r="AB537" s="1"/>
    </row>
    <row r="538" spans="28:28" x14ac:dyDescent="0.15">
      <c r="AB538" s="1"/>
    </row>
    <row r="539" spans="28:28" x14ac:dyDescent="0.15">
      <c r="AB539" s="1"/>
    </row>
    <row r="540" spans="28:28" x14ac:dyDescent="0.15">
      <c r="AB540" s="1"/>
    </row>
    <row r="541" spans="28:28" x14ac:dyDescent="0.15">
      <c r="AB541" s="1"/>
    </row>
    <row r="542" spans="28:28" x14ac:dyDescent="0.15">
      <c r="AB542" s="1"/>
    </row>
    <row r="543" spans="28:28" x14ac:dyDescent="0.15">
      <c r="AB543" s="1"/>
    </row>
    <row r="544" spans="28:28" x14ac:dyDescent="0.15">
      <c r="AB544" s="1"/>
    </row>
    <row r="545" spans="28:28" x14ac:dyDescent="0.15">
      <c r="AB545" s="1"/>
    </row>
    <row r="546" spans="28:28" x14ac:dyDescent="0.15">
      <c r="AB546" s="1"/>
    </row>
    <row r="547" spans="28:28" x14ac:dyDescent="0.15">
      <c r="AB547" s="1"/>
    </row>
    <row r="548" spans="28:28" x14ac:dyDescent="0.15">
      <c r="AB548" s="1"/>
    </row>
    <row r="549" spans="28:28" x14ac:dyDescent="0.15">
      <c r="AB549" s="1"/>
    </row>
    <row r="550" spans="28:28" x14ac:dyDescent="0.15">
      <c r="AB550" s="1"/>
    </row>
    <row r="551" spans="28:28" x14ac:dyDescent="0.15">
      <c r="AB551" s="1"/>
    </row>
    <row r="552" spans="28:28" x14ac:dyDescent="0.15">
      <c r="AB552" s="1"/>
    </row>
    <row r="553" spans="28:28" x14ac:dyDescent="0.15">
      <c r="AB553" s="1"/>
    </row>
    <row r="554" spans="28:28" x14ac:dyDescent="0.15">
      <c r="AB554" s="1"/>
    </row>
    <row r="555" spans="28:28" x14ac:dyDescent="0.15">
      <c r="AB555" s="1"/>
    </row>
    <row r="556" spans="28:28" x14ac:dyDescent="0.15">
      <c r="AB556" s="1"/>
    </row>
    <row r="557" spans="28:28" x14ac:dyDescent="0.15">
      <c r="AB557" s="1"/>
    </row>
    <row r="558" spans="28:28" x14ac:dyDescent="0.15">
      <c r="AB558" s="1"/>
    </row>
    <row r="559" spans="28:28" x14ac:dyDescent="0.15">
      <c r="AB559" s="1"/>
    </row>
    <row r="560" spans="28:28" x14ac:dyDescent="0.15">
      <c r="AB560" s="1"/>
    </row>
    <row r="561" spans="28:28" x14ac:dyDescent="0.15">
      <c r="AB561" s="1"/>
    </row>
    <row r="562" spans="28:28" x14ac:dyDescent="0.15">
      <c r="AB562" s="1"/>
    </row>
    <row r="563" spans="28:28" x14ac:dyDescent="0.15">
      <c r="AB563" s="1"/>
    </row>
    <row r="564" spans="28:28" x14ac:dyDescent="0.15">
      <c r="AB564" s="1"/>
    </row>
    <row r="565" spans="28:28" x14ac:dyDescent="0.15">
      <c r="AB565" s="1"/>
    </row>
    <row r="566" spans="28:28" x14ac:dyDescent="0.15">
      <c r="AB566" s="1"/>
    </row>
    <row r="567" spans="28:28" x14ac:dyDescent="0.15">
      <c r="AB567" s="1"/>
    </row>
    <row r="568" spans="28:28" x14ac:dyDescent="0.15">
      <c r="AB568" s="1"/>
    </row>
    <row r="569" spans="28:28" x14ac:dyDescent="0.15">
      <c r="AB569" s="1"/>
    </row>
    <row r="570" spans="28:28" x14ac:dyDescent="0.15">
      <c r="AB570" s="1"/>
    </row>
    <row r="571" spans="28:28" x14ac:dyDescent="0.15">
      <c r="AB571" s="1"/>
    </row>
    <row r="572" spans="28:28" x14ac:dyDescent="0.15">
      <c r="AB572" s="1"/>
    </row>
    <row r="573" spans="28:28" x14ac:dyDescent="0.15">
      <c r="AB573" s="1"/>
    </row>
    <row r="574" spans="28:28" x14ac:dyDescent="0.15">
      <c r="AB574" s="1"/>
    </row>
    <row r="575" spans="28:28" x14ac:dyDescent="0.15">
      <c r="AB575" s="1"/>
    </row>
    <row r="576" spans="28:28" x14ac:dyDescent="0.15">
      <c r="AB576" s="1"/>
    </row>
    <row r="577" spans="28:28" x14ac:dyDescent="0.15">
      <c r="AB577" s="1"/>
    </row>
    <row r="578" spans="28:28" x14ac:dyDescent="0.15">
      <c r="AB578" s="1"/>
    </row>
    <row r="579" spans="28:28" x14ac:dyDescent="0.15">
      <c r="AB579" s="1"/>
    </row>
    <row r="580" spans="28:28" x14ac:dyDescent="0.15">
      <c r="AB580" s="1"/>
    </row>
    <row r="581" spans="28:28" x14ac:dyDescent="0.15">
      <c r="AB581" s="1"/>
    </row>
    <row r="582" spans="28:28" x14ac:dyDescent="0.15">
      <c r="AB582" s="1"/>
    </row>
    <row r="583" spans="28:28" x14ac:dyDescent="0.15">
      <c r="AB583" s="1"/>
    </row>
    <row r="584" spans="28:28" x14ac:dyDescent="0.15">
      <c r="AB584" s="1"/>
    </row>
    <row r="585" spans="28:28" x14ac:dyDescent="0.15">
      <c r="AB585" s="1"/>
    </row>
    <row r="586" spans="28:28" x14ac:dyDescent="0.15">
      <c r="AB586" s="1"/>
    </row>
    <row r="587" spans="28:28" x14ac:dyDescent="0.15">
      <c r="AB587" s="1"/>
    </row>
    <row r="588" spans="28:28" x14ac:dyDescent="0.15">
      <c r="AB588" s="1"/>
    </row>
    <row r="589" spans="28:28" x14ac:dyDescent="0.15">
      <c r="AB589" s="1"/>
    </row>
    <row r="590" spans="28:28" x14ac:dyDescent="0.15">
      <c r="AB590" s="1"/>
    </row>
    <row r="591" spans="28:28" x14ac:dyDescent="0.15">
      <c r="AB591" s="1"/>
    </row>
    <row r="592" spans="28:28" x14ac:dyDescent="0.15">
      <c r="AB592" s="1"/>
    </row>
    <row r="593" spans="28:28" x14ac:dyDescent="0.15">
      <c r="AB593" s="1"/>
    </row>
    <row r="594" spans="28:28" x14ac:dyDescent="0.15">
      <c r="AB594" s="1"/>
    </row>
    <row r="595" spans="28:28" x14ac:dyDescent="0.15">
      <c r="AB595" s="1"/>
    </row>
    <row r="596" spans="28:28" x14ac:dyDescent="0.15">
      <c r="AB596" s="1"/>
    </row>
    <row r="597" spans="28:28" x14ac:dyDescent="0.15">
      <c r="AB597" s="1"/>
    </row>
    <row r="598" spans="28:28" x14ac:dyDescent="0.15">
      <c r="AB598" s="1"/>
    </row>
    <row r="599" spans="28:28" x14ac:dyDescent="0.15">
      <c r="AB599" s="1"/>
    </row>
    <row r="600" spans="28:28" x14ac:dyDescent="0.15">
      <c r="AB600" s="1"/>
    </row>
    <row r="601" spans="28:28" x14ac:dyDescent="0.15">
      <c r="AB601" s="1"/>
    </row>
    <row r="602" spans="28:28" x14ac:dyDescent="0.15">
      <c r="AB602" s="1"/>
    </row>
    <row r="603" spans="28:28" x14ac:dyDescent="0.15">
      <c r="AB603" s="1"/>
    </row>
    <row r="604" spans="28:28" x14ac:dyDescent="0.15">
      <c r="AB604" s="1"/>
    </row>
    <row r="605" spans="28:28" x14ac:dyDescent="0.15">
      <c r="AB605" s="1"/>
    </row>
    <row r="606" spans="28:28" x14ac:dyDescent="0.15">
      <c r="AB606" s="1"/>
    </row>
    <row r="607" spans="28:28" x14ac:dyDescent="0.15">
      <c r="AB607" s="1"/>
    </row>
    <row r="608" spans="28:28" x14ac:dyDescent="0.15">
      <c r="AB608" s="1"/>
    </row>
    <row r="609" spans="28:28" x14ac:dyDescent="0.15">
      <c r="AB609" s="1"/>
    </row>
    <row r="610" spans="28:28" x14ac:dyDescent="0.15">
      <c r="AB610" s="1"/>
    </row>
    <row r="611" spans="28:28" x14ac:dyDescent="0.15">
      <c r="AB611" s="1"/>
    </row>
    <row r="612" spans="28:28" x14ac:dyDescent="0.15">
      <c r="AB612" s="1"/>
    </row>
    <row r="613" spans="28:28" x14ac:dyDescent="0.15">
      <c r="AB613" s="1"/>
    </row>
    <row r="614" spans="28:28" x14ac:dyDescent="0.15">
      <c r="AB614" s="1"/>
    </row>
    <row r="615" spans="28:28" x14ac:dyDescent="0.15">
      <c r="AB615" s="1"/>
    </row>
    <row r="616" spans="28:28" x14ac:dyDescent="0.15">
      <c r="AB616" s="1"/>
    </row>
    <row r="617" spans="28:28" x14ac:dyDescent="0.15">
      <c r="AB617" s="1"/>
    </row>
    <row r="618" spans="28:28" x14ac:dyDescent="0.15">
      <c r="AB618" s="1"/>
    </row>
    <row r="619" spans="28:28" x14ac:dyDescent="0.15">
      <c r="AB619" s="1"/>
    </row>
    <row r="620" spans="28:28" x14ac:dyDescent="0.15">
      <c r="AB620" s="1"/>
    </row>
    <row r="621" spans="28:28" x14ac:dyDescent="0.15">
      <c r="AB621" s="1"/>
    </row>
    <row r="622" spans="28:28" x14ac:dyDescent="0.15">
      <c r="AB622" s="1"/>
    </row>
    <row r="623" spans="28:28" x14ac:dyDescent="0.15">
      <c r="AB623" s="1"/>
    </row>
    <row r="624" spans="28:28" x14ac:dyDescent="0.15">
      <c r="AB624" s="1"/>
    </row>
    <row r="625" spans="28:28" x14ac:dyDescent="0.15">
      <c r="AB625" s="1"/>
    </row>
    <row r="626" spans="28:28" x14ac:dyDescent="0.15">
      <c r="AB626" s="1"/>
    </row>
    <row r="627" spans="28:28" x14ac:dyDescent="0.15">
      <c r="AB627" s="1"/>
    </row>
    <row r="628" spans="28:28" x14ac:dyDescent="0.15">
      <c r="AB628" s="1"/>
    </row>
    <row r="629" spans="28:28" x14ac:dyDescent="0.15">
      <c r="AB629" s="1"/>
    </row>
    <row r="630" spans="28:28" x14ac:dyDescent="0.15">
      <c r="AB630" s="1"/>
    </row>
    <row r="631" spans="28:28" x14ac:dyDescent="0.15">
      <c r="AB631" s="1"/>
    </row>
    <row r="632" spans="28:28" x14ac:dyDescent="0.15">
      <c r="AB632" s="1"/>
    </row>
    <row r="633" spans="28:28" x14ac:dyDescent="0.15">
      <c r="AB633" s="1"/>
    </row>
    <row r="634" spans="28:28" x14ac:dyDescent="0.15">
      <c r="AB634" s="1"/>
    </row>
    <row r="635" spans="28:28" x14ac:dyDescent="0.15">
      <c r="AB635" s="1"/>
    </row>
    <row r="636" spans="28:28" x14ac:dyDescent="0.15">
      <c r="AB636" s="1"/>
    </row>
    <row r="637" spans="28:28" x14ac:dyDescent="0.15">
      <c r="AB637" s="1"/>
    </row>
    <row r="638" spans="28:28" x14ac:dyDescent="0.15">
      <c r="AB638" s="1"/>
    </row>
    <row r="639" spans="28:28" x14ac:dyDescent="0.15">
      <c r="AB639" s="1"/>
    </row>
    <row r="640" spans="28:28" x14ac:dyDescent="0.15">
      <c r="AB640" s="1"/>
    </row>
    <row r="641" spans="28:28" x14ac:dyDescent="0.15">
      <c r="AB641" s="1"/>
    </row>
    <row r="642" spans="28:28" x14ac:dyDescent="0.15">
      <c r="AB642" s="1"/>
    </row>
    <row r="643" spans="28:28" x14ac:dyDescent="0.15">
      <c r="AB643" s="1"/>
    </row>
    <row r="644" spans="28:28" x14ac:dyDescent="0.15">
      <c r="AB644" s="1"/>
    </row>
    <row r="645" spans="28:28" x14ac:dyDescent="0.15">
      <c r="AB645" s="1"/>
    </row>
    <row r="646" spans="28:28" x14ac:dyDescent="0.15">
      <c r="AB646" s="1"/>
    </row>
    <row r="647" spans="28:28" x14ac:dyDescent="0.15">
      <c r="AB647" s="1"/>
    </row>
    <row r="648" spans="28:28" x14ac:dyDescent="0.15">
      <c r="AB648" s="1"/>
    </row>
    <row r="649" spans="28:28" x14ac:dyDescent="0.15">
      <c r="AB649" s="1"/>
    </row>
    <row r="650" spans="28:28" x14ac:dyDescent="0.15">
      <c r="AB650" s="1"/>
    </row>
    <row r="651" spans="28:28" x14ac:dyDescent="0.15">
      <c r="AB651" s="1"/>
    </row>
    <row r="652" spans="28:28" x14ac:dyDescent="0.15">
      <c r="AB652" s="1"/>
    </row>
    <row r="653" spans="28:28" x14ac:dyDescent="0.15">
      <c r="AB653" s="1"/>
    </row>
    <row r="654" spans="28:28" x14ac:dyDescent="0.15">
      <c r="AB654" s="1"/>
    </row>
    <row r="655" spans="28:28" x14ac:dyDescent="0.15">
      <c r="AB655" s="1"/>
    </row>
    <row r="656" spans="28:28" x14ac:dyDescent="0.15">
      <c r="AB656" s="1"/>
    </row>
    <row r="657" spans="28:28" x14ac:dyDescent="0.15">
      <c r="AB657" s="1"/>
    </row>
    <row r="658" spans="28:28" x14ac:dyDescent="0.15">
      <c r="AB658" s="1"/>
    </row>
    <row r="659" spans="28:28" x14ac:dyDescent="0.15">
      <c r="AB659" s="1"/>
    </row>
    <row r="660" spans="28:28" x14ac:dyDescent="0.15">
      <c r="AB660" s="1"/>
    </row>
    <row r="661" spans="28:28" x14ac:dyDescent="0.15">
      <c r="AB661" s="1"/>
    </row>
    <row r="662" spans="28:28" x14ac:dyDescent="0.15">
      <c r="AB662" s="1"/>
    </row>
    <row r="663" spans="28:28" x14ac:dyDescent="0.15">
      <c r="AB663" s="1"/>
    </row>
    <row r="664" spans="28:28" x14ac:dyDescent="0.15">
      <c r="AB664" s="1"/>
    </row>
    <row r="665" spans="28:28" x14ac:dyDescent="0.15">
      <c r="AB665" s="1"/>
    </row>
    <row r="666" spans="28:28" x14ac:dyDescent="0.15">
      <c r="AB666" s="1"/>
    </row>
    <row r="667" spans="28:28" x14ac:dyDescent="0.15">
      <c r="AB667" s="1"/>
    </row>
    <row r="668" spans="28:28" x14ac:dyDescent="0.15">
      <c r="AB668" s="1"/>
    </row>
    <row r="669" spans="28:28" x14ac:dyDescent="0.15">
      <c r="AB669" s="1"/>
    </row>
    <row r="670" spans="28:28" x14ac:dyDescent="0.15">
      <c r="AB670" s="1"/>
    </row>
    <row r="671" spans="28:28" x14ac:dyDescent="0.15">
      <c r="AB671" s="1"/>
    </row>
    <row r="672" spans="28:28" x14ac:dyDescent="0.15">
      <c r="AB672" s="1"/>
    </row>
    <row r="673" spans="28:28" x14ac:dyDescent="0.15">
      <c r="AB673" s="1"/>
    </row>
    <row r="674" spans="28:28" x14ac:dyDescent="0.15">
      <c r="AB674" s="1"/>
    </row>
    <row r="675" spans="28:28" x14ac:dyDescent="0.15">
      <c r="AB675" s="1"/>
    </row>
    <row r="676" spans="28:28" x14ac:dyDescent="0.15">
      <c r="AB676" s="1"/>
    </row>
    <row r="677" spans="28:28" x14ac:dyDescent="0.15">
      <c r="AB677" s="1"/>
    </row>
    <row r="678" spans="28:28" x14ac:dyDescent="0.15">
      <c r="AB678" s="1"/>
    </row>
    <row r="679" spans="28:28" x14ac:dyDescent="0.15">
      <c r="AB679" s="1"/>
    </row>
    <row r="680" spans="28:28" x14ac:dyDescent="0.15">
      <c r="AB680" s="1"/>
    </row>
    <row r="681" spans="28:28" x14ac:dyDescent="0.15">
      <c r="AB681" s="1"/>
    </row>
    <row r="682" spans="28:28" x14ac:dyDescent="0.15">
      <c r="AB682" s="1"/>
    </row>
    <row r="683" spans="28:28" x14ac:dyDescent="0.15">
      <c r="AB683" s="1"/>
    </row>
    <row r="684" spans="28:28" x14ac:dyDescent="0.15">
      <c r="AB684" s="1"/>
    </row>
    <row r="685" spans="28:28" x14ac:dyDescent="0.15">
      <c r="AB685" s="1"/>
    </row>
    <row r="686" spans="28:28" x14ac:dyDescent="0.15">
      <c r="AB686" s="1"/>
    </row>
    <row r="687" spans="28:28" x14ac:dyDescent="0.15">
      <c r="AB687" s="1"/>
    </row>
    <row r="688" spans="28:28" x14ac:dyDescent="0.15">
      <c r="AB688" s="1"/>
    </row>
    <row r="689" spans="28:28" x14ac:dyDescent="0.15">
      <c r="AB689" s="1"/>
    </row>
    <row r="690" spans="28:28" x14ac:dyDescent="0.15">
      <c r="AB690" s="1"/>
    </row>
    <row r="691" spans="28:28" x14ac:dyDescent="0.15">
      <c r="AB691" s="1"/>
    </row>
    <row r="692" spans="28:28" x14ac:dyDescent="0.15">
      <c r="AB692" s="1"/>
    </row>
    <row r="693" spans="28:28" x14ac:dyDescent="0.15">
      <c r="AB693" s="1"/>
    </row>
    <row r="694" spans="28:28" x14ac:dyDescent="0.15">
      <c r="AB694" s="1"/>
    </row>
    <row r="695" spans="28:28" x14ac:dyDescent="0.15">
      <c r="AB695" s="1"/>
    </row>
    <row r="696" spans="28:28" x14ac:dyDescent="0.15">
      <c r="AB696" s="1"/>
    </row>
    <row r="697" spans="28:28" x14ac:dyDescent="0.15">
      <c r="AB697" s="1"/>
    </row>
    <row r="698" spans="28:28" x14ac:dyDescent="0.15">
      <c r="AB698" s="1"/>
    </row>
    <row r="699" spans="28:28" x14ac:dyDescent="0.15">
      <c r="AB699" s="1"/>
    </row>
    <row r="700" spans="28:28" x14ac:dyDescent="0.15">
      <c r="AB700" s="1"/>
    </row>
    <row r="701" spans="28:28" x14ac:dyDescent="0.15">
      <c r="AB701" s="1"/>
    </row>
    <row r="702" spans="28:28" x14ac:dyDescent="0.15">
      <c r="AB702" s="1"/>
    </row>
    <row r="703" spans="28:28" x14ac:dyDescent="0.15">
      <c r="AB703" s="1"/>
    </row>
    <row r="704" spans="28:28" x14ac:dyDescent="0.15">
      <c r="AB704" s="1"/>
    </row>
    <row r="705" spans="28:28" x14ac:dyDescent="0.15">
      <c r="AB705" s="1"/>
    </row>
    <row r="706" spans="28:28" x14ac:dyDescent="0.15">
      <c r="AB706" s="1"/>
    </row>
    <row r="707" spans="28:28" x14ac:dyDescent="0.15">
      <c r="AB707" s="1"/>
    </row>
    <row r="708" spans="28:28" x14ac:dyDescent="0.15">
      <c r="AB708" s="1"/>
    </row>
    <row r="709" spans="28:28" x14ac:dyDescent="0.15">
      <c r="AB709" s="1"/>
    </row>
    <row r="710" spans="28:28" x14ac:dyDescent="0.15">
      <c r="AB710" s="1"/>
    </row>
    <row r="711" spans="28:28" x14ac:dyDescent="0.15">
      <c r="AB711" s="1"/>
    </row>
    <row r="712" spans="28:28" x14ac:dyDescent="0.15">
      <c r="AB712" s="1"/>
    </row>
    <row r="713" spans="28:28" x14ac:dyDescent="0.15">
      <c r="AB713" s="1"/>
    </row>
    <row r="714" spans="28:28" x14ac:dyDescent="0.15">
      <c r="AB714" s="1"/>
    </row>
    <row r="715" spans="28:28" x14ac:dyDescent="0.15">
      <c r="AB715" s="1"/>
    </row>
    <row r="716" spans="28:28" x14ac:dyDescent="0.15">
      <c r="AB716" s="1"/>
    </row>
    <row r="717" spans="28:28" x14ac:dyDescent="0.15">
      <c r="AB717" s="1"/>
    </row>
    <row r="718" spans="28:28" x14ac:dyDescent="0.15">
      <c r="AB718" s="1"/>
    </row>
    <row r="719" spans="28:28" x14ac:dyDescent="0.15">
      <c r="AB719" s="1"/>
    </row>
    <row r="720" spans="28:28" x14ac:dyDescent="0.15">
      <c r="AB720" s="1"/>
    </row>
    <row r="721" spans="28:28" x14ac:dyDescent="0.15">
      <c r="AB721" s="1"/>
    </row>
    <row r="722" spans="28:28" x14ac:dyDescent="0.15">
      <c r="AB722" s="1"/>
    </row>
    <row r="723" spans="28:28" x14ac:dyDescent="0.15">
      <c r="AB723" s="1"/>
    </row>
    <row r="724" spans="28:28" x14ac:dyDescent="0.15">
      <c r="AB724" s="1"/>
    </row>
    <row r="725" spans="28:28" x14ac:dyDescent="0.15">
      <c r="AB725" s="1"/>
    </row>
    <row r="726" spans="28:28" x14ac:dyDescent="0.15">
      <c r="AB726" s="1"/>
    </row>
    <row r="727" spans="28:28" x14ac:dyDescent="0.15">
      <c r="AB727" s="1"/>
    </row>
    <row r="728" spans="28:28" x14ac:dyDescent="0.15">
      <c r="AB728" s="1"/>
    </row>
    <row r="729" spans="28:28" x14ac:dyDescent="0.15">
      <c r="AB729" s="1"/>
    </row>
    <row r="730" spans="28:28" x14ac:dyDescent="0.15">
      <c r="AB730" s="1"/>
    </row>
    <row r="731" spans="28:28" x14ac:dyDescent="0.15">
      <c r="AB731" s="1"/>
    </row>
    <row r="732" spans="28:28" x14ac:dyDescent="0.15">
      <c r="AB732" s="1"/>
    </row>
    <row r="733" spans="28:28" x14ac:dyDescent="0.15">
      <c r="AB733" s="1"/>
    </row>
    <row r="734" spans="28:28" x14ac:dyDescent="0.15">
      <c r="AB734" s="1"/>
    </row>
    <row r="735" spans="28:28" x14ac:dyDescent="0.15">
      <c r="AB735" s="1"/>
    </row>
    <row r="736" spans="28:28" x14ac:dyDescent="0.15">
      <c r="AB736" s="1"/>
    </row>
    <row r="737" spans="28:28" x14ac:dyDescent="0.15">
      <c r="AB737" s="1"/>
    </row>
    <row r="738" spans="28:28" x14ac:dyDescent="0.15">
      <c r="AB738" s="1"/>
    </row>
    <row r="739" spans="28:28" x14ac:dyDescent="0.15">
      <c r="AB739" s="1"/>
    </row>
    <row r="740" spans="28:28" x14ac:dyDescent="0.15">
      <c r="AB740" s="1"/>
    </row>
    <row r="741" spans="28:28" x14ac:dyDescent="0.15">
      <c r="AB741" s="1"/>
    </row>
    <row r="742" spans="28:28" x14ac:dyDescent="0.15">
      <c r="AB742" s="1"/>
    </row>
    <row r="743" spans="28:28" x14ac:dyDescent="0.15">
      <c r="AB743" s="1"/>
    </row>
    <row r="744" spans="28:28" x14ac:dyDescent="0.15">
      <c r="AB744" s="1"/>
    </row>
    <row r="745" spans="28:28" x14ac:dyDescent="0.15">
      <c r="AB745" s="1"/>
    </row>
    <row r="746" spans="28:28" x14ac:dyDescent="0.15">
      <c r="AB746" s="1"/>
    </row>
    <row r="747" spans="28:28" x14ac:dyDescent="0.15">
      <c r="AB747" s="1"/>
    </row>
    <row r="748" spans="28:28" x14ac:dyDescent="0.15">
      <c r="AB748" s="1"/>
    </row>
    <row r="749" spans="28:28" x14ac:dyDescent="0.15">
      <c r="AB749" s="1"/>
    </row>
    <row r="750" spans="28:28" x14ac:dyDescent="0.15">
      <c r="AB750" s="1"/>
    </row>
    <row r="751" spans="28:28" x14ac:dyDescent="0.15">
      <c r="AB751" s="1"/>
    </row>
    <row r="752" spans="28:28" x14ac:dyDescent="0.15">
      <c r="AB752" s="1"/>
    </row>
    <row r="753" spans="28:28" x14ac:dyDescent="0.15">
      <c r="AB753" s="1"/>
    </row>
    <row r="754" spans="28:28" x14ac:dyDescent="0.15">
      <c r="AB754" s="1"/>
    </row>
    <row r="755" spans="28:28" x14ac:dyDescent="0.15">
      <c r="AB755" s="1"/>
    </row>
    <row r="756" spans="28:28" x14ac:dyDescent="0.15">
      <c r="AB756" s="1"/>
    </row>
    <row r="757" spans="28:28" x14ac:dyDescent="0.15">
      <c r="AB757" s="1"/>
    </row>
    <row r="758" spans="28:28" x14ac:dyDescent="0.15">
      <c r="AB758" s="1"/>
    </row>
    <row r="759" spans="28:28" x14ac:dyDescent="0.15">
      <c r="AB759" s="1"/>
    </row>
    <row r="760" spans="28:28" x14ac:dyDescent="0.15">
      <c r="AB760" s="1"/>
    </row>
    <row r="761" spans="28:28" x14ac:dyDescent="0.15">
      <c r="AB761" s="1"/>
    </row>
    <row r="762" spans="28:28" x14ac:dyDescent="0.15">
      <c r="AB762" s="1"/>
    </row>
    <row r="763" spans="28:28" x14ac:dyDescent="0.15">
      <c r="AB763" s="1"/>
    </row>
    <row r="764" spans="28:28" x14ac:dyDescent="0.15">
      <c r="AB764" s="1"/>
    </row>
    <row r="765" spans="28:28" x14ac:dyDescent="0.15">
      <c r="AB765" s="1"/>
    </row>
    <row r="766" spans="28:28" x14ac:dyDescent="0.15">
      <c r="AB766" s="1"/>
    </row>
    <row r="767" spans="28:28" x14ac:dyDescent="0.15">
      <c r="AB767" s="1"/>
    </row>
    <row r="768" spans="28:28" x14ac:dyDescent="0.15">
      <c r="AB768" s="1"/>
    </row>
    <row r="769" spans="28:28" x14ac:dyDescent="0.15">
      <c r="AB769" s="1"/>
    </row>
    <row r="770" spans="28:28" x14ac:dyDescent="0.15">
      <c r="AB770" s="1"/>
    </row>
    <row r="771" spans="28:28" x14ac:dyDescent="0.15">
      <c r="AB771" s="1"/>
    </row>
    <row r="772" spans="28:28" x14ac:dyDescent="0.15">
      <c r="AB772" s="1"/>
    </row>
    <row r="773" spans="28:28" x14ac:dyDescent="0.15">
      <c r="AB773" s="1"/>
    </row>
    <row r="774" spans="28:28" x14ac:dyDescent="0.15">
      <c r="AB774" s="1"/>
    </row>
    <row r="775" spans="28:28" x14ac:dyDescent="0.15">
      <c r="AB775" s="1"/>
    </row>
    <row r="776" spans="28:28" x14ac:dyDescent="0.15">
      <c r="AB776" s="1"/>
    </row>
    <row r="777" spans="28:28" x14ac:dyDescent="0.15">
      <c r="AB777" s="1"/>
    </row>
    <row r="778" spans="28:28" x14ac:dyDescent="0.15">
      <c r="AB778" s="1"/>
    </row>
    <row r="779" spans="28:28" x14ac:dyDescent="0.15">
      <c r="AB779" s="1"/>
    </row>
    <row r="780" spans="28:28" x14ac:dyDescent="0.15">
      <c r="AB780" s="1"/>
    </row>
    <row r="781" spans="28:28" x14ac:dyDescent="0.15">
      <c r="AB781" s="1"/>
    </row>
    <row r="782" spans="28:28" x14ac:dyDescent="0.15">
      <c r="AB782" s="1"/>
    </row>
    <row r="783" spans="28:28" x14ac:dyDescent="0.15">
      <c r="AB783" s="1"/>
    </row>
    <row r="784" spans="28:28" x14ac:dyDescent="0.15">
      <c r="AB784" s="1"/>
    </row>
    <row r="785" spans="28:28" x14ac:dyDescent="0.15">
      <c r="AB785" s="1"/>
    </row>
    <row r="786" spans="28:28" x14ac:dyDescent="0.15">
      <c r="AB786" s="1"/>
    </row>
    <row r="787" spans="28:28" x14ac:dyDescent="0.15">
      <c r="AB787" s="1"/>
    </row>
    <row r="788" spans="28:28" x14ac:dyDescent="0.15">
      <c r="AB788" s="1"/>
    </row>
    <row r="789" spans="28:28" x14ac:dyDescent="0.15">
      <c r="AB789" s="1"/>
    </row>
    <row r="790" spans="28:28" x14ac:dyDescent="0.15">
      <c r="AB790" s="1"/>
    </row>
    <row r="791" spans="28:28" x14ac:dyDescent="0.15">
      <c r="AB791" s="1"/>
    </row>
    <row r="792" spans="28:28" x14ac:dyDescent="0.15">
      <c r="AB792" s="1"/>
    </row>
    <row r="793" spans="28:28" x14ac:dyDescent="0.15">
      <c r="AB793" s="1"/>
    </row>
    <row r="794" spans="28:28" x14ac:dyDescent="0.15">
      <c r="AB794" s="1"/>
    </row>
    <row r="795" spans="28:28" x14ac:dyDescent="0.15">
      <c r="AB795" s="1"/>
    </row>
    <row r="796" spans="28:28" x14ac:dyDescent="0.15">
      <c r="AB796" s="1"/>
    </row>
    <row r="797" spans="28:28" x14ac:dyDescent="0.15">
      <c r="AB797" s="1"/>
    </row>
    <row r="798" spans="28:28" x14ac:dyDescent="0.15">
      <c r="AB798" s="1"/>
    </row>
    <row r="799" spans="28:28" x14ac:dyDescent="0.15">
      <c r="AB799" s="1"/>
    </row>
    <row r="800" spans="28:28" x14ac:dyDescent="0.15">
      <c r="AB800" s="1"/>
    </row>
    <row r="801" spans="28:28" x14ac:dyDescent="0.15">
      <c r="AB801" s="1"/>
    </row>
    <row r="802" spans="28:28" x14ac:dyDescent="0.15">
      <c r="AB802" s="1"/>
    </row>
    <row r="803" spans="28:28" x14ac:dyDescent="0.15">
      <c r="AB803" s="1"/>
    </row>
    <row r="804" spans="28:28" x14ac:dyDescent="0.15">
      <c r="AB804" s="1"/>
    </row>
    <row r="805" spans="28:28" x14ac:dyDescent="0.15">
      <c r="AB805" s="1"/>
    </row>
    <row r="806" spans="28:28" x14ac:dyDescent="0.15">
      <c r="AB806" s="1"/>
    </row>
    <row r="807" spans="28:28" x14ac:dyDescent="0.15">
      <c r="AB807" s="1"/>
    </row>
    <row r="808" spans="28:28" x14ac:dyDescent="0.15">
      <c r="AB808" s="1"/>
    </row>
    <row r="809" spans="28:28" x14ac:dyDescent="0.15">
      <c r="AB809" s="1"/>
    </row>
    <row r="810" spans="28:28" x14ac:dyDescent="0.15">
      <c r="AB810" s="1"/>
    </row>
    <row r="811" spans="28:28" x14ac:dyDescent="0.15">
      <c r="AB811" s="1"/>
    </row>
    <row r="812" spans="28:28" x14ac:dyDescent="0.15">
      <c r="AB812" s="1"/>
    </row>
    <row r="813" spans="28:28" x14ac:dyDescent="0.15">
      <c r="AB813" s="1"/>
    </row>
    <row r="814" spans="28:28" x14ac:dyDescent="0.15">
      <c r="AB814" s="1"/>
    </row>
    <row r="815" spans="28:28" x14ac:dyDescent="0.15">
      <c r="AB815" s="1"/>
    </row>
    <row r="816" spans="28:28" x14ac:dyDescent="0.15">
      <c r="AB816" s="1"/>
    </row>
    <row r="817" spans="28:28" x14ac:dyDescent="0.15">
      <c r="AB817" s="1"/>
    </row>
    <row r="818" spans="28:28" x14ac:dyDescent="0.15">
      <c r="AB818" s="1"/>
    </row>
    <row r="819" spans="28:28" x14ac:dyDescent="0.15">
      <c r="AB819" s="1"/>
    </row>
    <row r="820" spans="28:28" x14ac:dyDescent="0.15">
      <c r="AB820" s="1"/>
    </row>
    <row r="821" spans="28:28" x14ac:dyDescent="0.15">
      <c r="AB821" s="1"/>
    </row>
    <row r="822" spans="28:28" x14ac:dyDescent="0.15">
      <c r="AB822" s="1"/>
    </row>
    <row r="823" spans="28:28" x14ac:dyDescent="0.15">
      <c r="AB823" s="1"/>
    </row>
    <row r="824" spans="28:28" x14ac:dyDescent="0.15">
      <c r="AB824" s="1"/>
    </row>
    <row r="825" spans="28:28" x14ac:dyDescent="0.15">
      <c r="AB825" s="1"/>
    </row>
    <row r="826" spans="28:28" x14ac:dyDescent="0.15">
      <c r="AB826" s="1"/>
    </row>
    <row r="827" spans="28:28" x14ac:dyDescent="0.15">
      <c r="AB827" s="1"/>
    </row>
    <row r="828" spans="28:28" x14ac:dyDescent="0.15">
      <c r="AB828" s="1"/>
    </row>
    <row r="829" spans="28:28" x14ac:dyDescent="0.15">
      <c r="AB829" s="1"/>
    </row>
    <row r="830" spans="28:28" x14ac:dyDescent="0.15">
      <c r="AB830" s="1"/>
    </row>
    <row r="831" spans="28:28" x14ac:dyDescent="0.15">
      <c r="AB831" s="1"/>
    </row>
    <row r="832" spans="28:28" x14ac:dyDescent="0.15">
      <c r="AB832" s="1"/>
    </row>
    <row r="833" spans="28:28" x14ac:dyDescent="0.15">
      <c r="AB833" s="1"/>
    </row>
    <row r="834" spans="28:28" x14ac:dyDescent="0.15">
      <c r="AB834" s="1"/>
    </row>
    <row r="835" spans="28:28" x14ac:dyDescent="0.15">
      <c r="AB835" s="1"/>
    </row>
    <row r="836" spans="28:28" x14ac:dyDescent="0.15">
      <c r="AB836" s="1"/>
    </row>
    <row r="837" spans="28:28" x14ac:dyDescent="0.15">
      <c r="AB837" s="1"/>
    </row>
    <row r="838" spans="28:28" x14ac:dyDescent="0.15">
      <c r="AB838" s="1"/>
    </row>
    <row r="839" spans="28:28" x14ac:dyDescent="0.15">
      <c r="AB839" s="1"/>
    </row>
    <row r="840" spans="28:28" x14ac:dyDescent="0.15">
      <c r="AB840" s="1"/>
    </row>
    <row r="841" spans="28:28" x14ac:dyDescent="0.15">
      <c r="AB841" s="1"/>
    </row>
    <row r="842" spans="28:28" x14ac:dyDescent="0.15">
      <c r="AB842" s="1"/>
    </row>
    <row r="843" spans="28:28" x14ac:dyDescent="0.15">
      <c r="AB843" s="1"/>
    </row>
    <row r="844" spans="28:28" x14ac:dyDescent="0.15">
      <c r="AB844" s="1"/>
    </row>
    <row r="845" spans="28:28" x14ac:dyDescent="0.15">
      <c r="AB845" s="1"/>
    </row>
    <row r="846" spans="28:28" x14ac:dyDescent="0.15">
      <c r="AB846" s="1"/>
    </row>
    <row r="847" spans="28:28" x14ac:dyDescent="0.15">
      <c r="AB847" s="1"/>
    </row>
    <row r="848" spans="28:28" x14ac:dyDescent="0.15">
      <c r="AB848" s="1"/>
    </row>
    <row r="849" spans="28:28" x14ac:dyDescent="0.15">
      <c r="AB849" s="1"/>
    </row>
    <row r="850" spans="28:28" x14ac:dyDescent="0.15">
      <c r="AB850" s="1"/>
    </row>
    <row r="851" spans="28:28" x14ac:dyDescent="0.15">
      <c r="AB851" s="1"/>
    </row>
    <row r="852" spans="28:28" x14ac:dyDescent="0.15">
      <c r="AB852" s="1"/>
    </row>
    <row r="853" spans="28:28" x14ac:dyDescent="0.15">
      <c r="AB853" s="1"/>
    </row>
    <row r="854" spans="28:28" x14ac:dyDescent="0.15">
      <c r="AB854" s="1"/>
    </row>
    <row r="855" spans="28:28" x14ac:dyDescent="0.15">
      <c r="AB855" s="1"/>
    </row>
    <row r="856" spans="28:28" x14ac:dyDescent="0.15">
      <c r="AB856" s="1"/>
    </row>
    <row r="857" spans="28:28" x14ac:dyDescent="0.15">
      <c r="AB857" s="1"/>
    </row>
    <row r="858" spans="28:28" x14ac:dyDescent="0.15">
      <c r="AB858" s="1"/>
    </row>
    <row r="859" spans="28:28" x14ac:dyDescent="0.15">
      <c r="AB859" s="1"/>
    </row>
    <row r="860" spans="28:28" x14ac:dyDescent="0.15">
      <c r="AB860" s="1"/>
    </row>
    <row r="861" spans="28:28" x14ac:dyDescent="0.15">
      <c r="AB861" s="1"/>
    </row>
    <row r="862" spans="28:28" x14ac:dyDescent="0.15">
      <c r="AB862" s="1"/>
    </row>
    <row r="863" spans="28:28" x14ac:dyDescent="0.15">
      <c r="AB863" s="1"/>
    </row>
    <row r="864" spans="28:28" x14ac:dyDescent="0.15">
      <c r="AB864" s="1"/>
    </row>
    <row r="865" spans="28:28" x14ac:dyDescent="0.15">
      <c r="AB865" s="1"/>
    </row>
    <row r="866" spans="28:28" x14ac:dyDescent="0.15">
      <c r="AB866" s="1"/>
    </row>
    <row r="867" spans="28:28" x14ac:dyDescent="0.15">
      <c r="AB867" s="1"/>
    </row>
    <row r="868" spans="28:28" x14ac:dyDescent="0.15">
      <c r="AB868" s="1"/>
    </row>
    <row r="869" spans="28:28" x14ac:dyDescent="0.15">
      <c r="AB869" s="1"/>
    </row>
    <row r="870" spans="28:28" x14ac:dyDescent="0.15">
      <c r="AB870" s="1"/>
    </row>
    <row r="871" spans="28:28" x14ac:dyDescent="0.15">
      <c r="AB871" s="1"/>
    </row>
    <row r="872" spans="28:28" x14ac:dyDescent="0.15">
      <c r="AB872" s="1"/>
    </row>
    <row r="873" spans="28:28" x14ac:dyDescent="0.15">
      <c r="AB873" s="1"/>
    </row>
    <row r="874" spans="28:28" x14ac:dyDescent="0.15">
      <c r="AB874" s="1"/>
    </row>
    <row r="875" spans="28:28" x14ac:dyDescent="0.15">
      <c r="AB875" s="1"/>
    </row>
    <row r="876" spans="28:28" x14ac:dyDescent="0.15">
      <c r="AB876" s="1"/>
    </row>
    <row r="877" spans="28:28" x14ac:dyDescent="0.15">
      <c r="AB877" s="1"/>
    </row>
    <row r="878" spans="28:28" x14ac:dyDescent="0.15">
      <c r="AB878" s="1"/>
    </row>
    <row r="879" spans="28:28" x14ac:dyDescent="0.15">
      <c r="AB879" s="1"/>
    </row>
    <row r="880" spans="28:28" x14ac:dyDescent="0.15">
      <c r="AB880" s="1"/>
    </row>
    <row r="881" spans="28:28" x14ac:dyDescent="0.15">
      <c r="AB881" s="1"/>
    </row>
    <row r="882" spans="28:28" x14ac:dyDescent="0.15">
      <c r="AB882" s="1"/>
    </row>
    <row r="883" spans="28:28" x14ac:dyDescent="0.15">
      <c r="AB883" s="1"/>
    </row>
    <row r="884" spans="28:28" x14ac:dyDescent="0.15">
      <c r="AB884" s="1"/>
    </row>
    <row r="885" spans="28:28" x14ac:dyDescent="0.15">
      <c r="AB885" s="1"/>
    </row>
    <row r="886" spans="28:28" x14ac:dyDescent="0.15">
      <c r="AB886" s="1"/>
    </row>
    <row r="887" spans="28:28" x14ac:dyDescent="0.15">
      <c r="AB887" s="1"/>
    </row>
    <row r="888" spans="28:28" x14ac:dyDescent="0.15">
      <c r="AB888" s="1"/>
    </row>
    <row r="889" spans="28:28" x14ac:dyDescent="0.15">
      <c r="AB889" s="1"/>
    </row>
    <row r="890" spans="28:28" x14ac:dyDescent="0.15">
      <c r="AB890" s="1"/>
    </row>
    <row r="891" spans="28:28" x14ac:dyDescent="0.15">
      <c r="AB891" s="1"/>
    </row>
    <row r="892" spans="28:28" x14ac:dyDescent="0.15">
      <c r="AB892" s="1"/>
    </row>
    <row r="893" spans="28:28" x14ac:dyDescent="0.15">
      <c r="AB893" s="1"/>
    </row>
    <row r="894" spans="28:28" x14ac:dyDescent="0.15">
      <c r="AB894" s="1"/>
    </row>
    <row r="895" spans="28:28" x14ac:dyDescent="0.15">
      <c r="AB895" s="1"/>
    </row>
    <row r="896" spans="28:28" x14ac:dyDescent="0.15">
      <c r="AB896" s="1"/>
    </row>
    <row r="897" spans="28:28" x14ac:dyDescent="0.15">
      <c r="AB897" s="1"/>
    </row>
    <row r="898" spans="28:28" x14ac:dyDescent="0.15">
      <c r="AB898" s="1"/>
    </row>
    <row r="899" spans="28:28" x14ac:dyDescent="0.15">
      <c r="AB899" s="1"/>
    </row>
    <row r="900" spans="28:28" x14ac:dyDescent="0.15">
      <c r="AB900" s="1"/>
    </row>
    <row r="901" spans="28:28" x14ac:dyDescent="0.15">
      <c r="AB901" s="1"/>
    </row>
    <row r="902" spans="28:28" x14ac:dyDescent="0.15">
      <c r="AB902" s="1"/>
    </row>
    <row r="903" spans="28:28" x14ac:dyDescent="0.15">
      <c r="AB903" s="1"/>
    </row>
    <row r="904" spans="28:28" x14ac:dyDescent="0.15">
      <c r="AB904" s="1"/>
    </row>
    <row r="905" spans="28:28" x14ac:dyDescent="0.15">
      <c r="AB905" s="1"/>
    </row>
    <row r="906" spans="28:28" x14ac:dyDescent="0.15">
      <c r="AB906" s="1"/>
    </row>
    <row r="907" spans="28:28" x14ac:dyDescent="0.15">
      <c r="AB907" s="1"/>
    </row>
    <row r="908" spans="28:28" x14ac:dyDescent="0.15">
      <c r="AB908" s="1"/>
    </row>
    <row r="909" spans="28:28" x14ac:dyDescent="0.15">
      <c r="AB909" s="1"/>
    </row>
    <row r="910" spans="28:28" x14ac:dyDescent="0.15">
      <c r="AB910" s="1"/>
    </row>
    <row r="911" spans="28:28" x14ac:dyDescent="0.15">
      <c r="AB911" s="1"/>
    </row>
    <row r="912" spans="28:28" x14ac:dyDescent="0.15">
      <c r="AB912" s="1"/>
    </row>
    <row r="913" spans="28:28" x14ac:dyDescent="0.15">
      <c r="AB913" s="1"/>
    </row>
    <row r="914" spans="28:28" x14ac:dyDescent="0.15">
      <c r="AB914" s="1"/>
    </row>
    <row r="915" spans="28:28" x14ac:dyDescent="0.15">
      <c r="AB915" s="1"/>
    </row>
    <row r="916" spans="28:28" x14ac:dyDescent="0.15">
      <c r="AB916" s="1"/>
    </row>
    <row r="917" spans="28:28" x14ac:dyDescent="0.15">
      <c r="AB917" s="1"/>
    </row>
    <row r="918" spans="28:28" x14ac:dyDescent="0.15">
      <c r="AB918" s="1"/>
    </row>
    <row r="919" spans="28:28" x14ac:dyDescent="0.15">
      <c r="AB919" s="1"/>
    </row>
    <row r="920" spans="28:28" x14ac:dyDescent="0.15">
      <c r="AB920" s="1"/>
    </row>
    <row r="921" spans="28:28" x14ac:dyDescent="0.15">
      <c r="AB921" s="1"/>
    </row>
    <row r="922" spans="28:28" x14ac:dyDescent="0.15">
      <c r="AB922" s="1"/>
    </row>
    <row r="923" spans="28:28" x14ac:dyDescent="0.15">
      <c r="AB923" s="1"/>
    </row>
    <row r="924" spans="28:28" x14ac:dyDescent="0.15">
      <c r="AB924" s="1"/>
    </row>
    <row r="925" spans="28:28" x14ac:dyDescent="0.15">
      <c r="AB925" s="1"/>
    </row>
    <row r="926" spans="28:28" x14ac:dyDescent="0.15">
      <c r="AB926" s="1"/>
    </row>
    <row r="927" spans="28:28" x14ac:dyDescent="0.15">
      <c r="AB927" s="1"/>
    </row>
    <row r="928" spans="28:28" x14ac:dyDescent="0.15">
      <c r="AB928" s="1"/>
    </row>
    <row r="929" spans="28:28" x14ac:dyDescent="0.15">
      <c r="AB929" s="1"/>
    </row>
    <row r="930" spans="28:28" x14ac:dyDescent="0.15">
      <c r="AB930" s="1"/>
    </row>
    <row r="931" spans="28:28" x14ac:dyDescent="0.15">
      <c r="AB931" s="1"/>
    </row>
    <row r="932" spans="28:28" x14ac:dyDescent="0.15">
      <c r="AB932" s="1"/>
    </row>
    <row r="933" spans="28:28" x14ac:dyDescent="0.15">
      <c r="AB933" s="1"/>
    </row>
    <row r="934" spans="28:28" x14ac:dyDescent="0.15">
      <c r="AB934" s="1"/>
    </row>
    <row r="935" spans="28:28" x14ac:dyDescent="0.15">
      <c r="AB935" s="1"/>
    </row>
    <row r="936" spans="28:28" x14ac:dyDescent="0.15">
      <c r="AB936" s="1"/>
    </row>
    <row r="937" spans="28:28" x14ac:dyDescent="0.15">
      <c r="AB937" s="1"/>
    </row>
    <row r="938" spans="28:28" x14ac:dyDescent="0.15">
      <c r="AB938" s="1"/>
    </row>
    <row r="939" spans="28:28" x14ac:dyDescent="0.15">
      <c r="AB939" s="1"/>
    </row>
    <row r="940" spans="28:28" x14ac:dyDescent="0.15">
      <c r="AB940" s="1"/>
    </row>
    <row r="941" spans="28:28" x14ac:dyDescent="0.15">
      <c r="AB941" s="1"/>
    </row>
    <row r="942" spans="28:28" x14ac:dyDescent="0.15">
      <c r="AB942" s="1"/>
    </row>
    <row r="943" spans="28:28" x14ac:dyDescent="0.15">
      <c r="AB943" s="1"/>
    </row>
    <row r="944" spans="28:28" x14ac:dyDescent="0.15">
      <c r="AB944" s="1"/>
    </row>
    <row r="945" spans="28:28" x14ac:dyDescent="0.15">
      <c r="AB945" s="1"/>
    </row>
    <row r="946" spans="28:28" x14ac:dyDescent="0.15">
      <c r="AB946" s="1"/>
    </row>
    <row r="947" spans="28:28" x14ac:dyDescent="0.15">
      <c r="AB947" s="1"/>
    </row>
    <row r="948" spans="28:28" x14ac:dyDescent="0.15">
      <c r="AB948" s="1"/>
    </row>
    <row r="949" spans="28:28" x14ac:dyDescent="0.15">
      <c r="AB949" s="1"/>
    </row>
    <row r="950" spans="28:28" x14ac:dyDescent="0.15">
      <c r="AB950" s="1"/>
    </row>
    <row r="951" spans="28:28" x14ac:dyDescent="0.15">
      <c r="AB951" s="1"/>
    </row>
    <row r="952" spans="28:28" x14ac:dyDescent="0.15">
      <c r="AB952" s="1"/>
    </row>
    <row r="953" spans="28:28" x14ac:dyDescent="0.15">
      <c r="AB953" s="1"/>
    </row>
    <row r="954" spans="28:28" x14ac:dyDescent="0.15">
      <c r="AB954" s="1"/>
    </row>
    <row r="955" spans="28:28" x14ac:dyDescent="0.15">
      <c r="AB955" s="1"/>
    </row>
    <row r="956" spans="28:28" x14ac:dyDescent="0.15">
      <c r="AB956" s="1"/>
    </row>
    <row r="957" spans="28:28" x14ac:dyDescent="0.15">
      <c r="AB957" s="1"/>
    </row>
    <row r="958" spans="28:28" x14ac:dyDescent="0.15">
      <c r="AB958" s="1"/>
    </row>
    <row r="959" spans="28:28" x14ac:dyDescent="0.15">
      <c r="AB959" s="1"/>
    </row>
    <row r="960" spans="28:28" x14ac:dyDescent="0.15">
      <c r="AB960" s="1"/>
    </row>
    <row r="961" spans="28:28" x14ac:dyDescent="0.15">
      <c r="AB961" s="1"/>
    </row>
    <row r="962" spans="28:28" x14ac:dyDescent="0.15">
      <c r="AB962" s="1"/>
    </row>
    <row r="963" spans="28:28" x14ac:dyDescent="0.15">
      <c r="AB963" s="1"/>
    </row>
    <row r="964" spans="28:28" x14ac:dyDescent="0.15">
      <c r="AB964" s="1"/>
    </row>
    <row r="965" spans="28:28" x14ac:dyDescent="0.15">
      <c r="AB965" s="1"/>
    </row>
    <row r="966" spans="28:28" x14ac:dyDescent="0.15">
      <c r="AB966" s="1"/>
    </row>
    <row r="967" spans="28:28" x14ac:dyDescent="0.15">
      <c r="AB967" s="1"/>
    </row>
    <row r="968" spans="28:28" x14ac:dyDescent="0.15">
      <c r="AB968" s="1"/>
    </row>
    <row r="969" spans="28:28" x14ac:dyDescent="0.15">
      <c r="AB969" s="1"/>
    </row>
    <row r="970" spans="28:28" x14ac:dyDescent="0.15">
      <c r="AB970" s="1"/>
    </row>
    <row r="971" spans="28:28" x14ac:dyDescent="0.15">
      <c r="AB971" s="1"/>
    </row>
    <row r="972" spans="28:28" x14ac:dyDescent="0.15">
      <c r="AB972" s="1"/>
    </row>
    <row r="973" spans="28:28" x14ac:dyDescent="0.15">
      <c r="AB973" s="1"/>
    </row>
    <row r="974" spans="28:28" x14ac:dyDescent="0.15">
      <c r="AB974" s="1"/>
    </row>
    <row r="975" spans="28:28" x14ac:dyDescent="0.15">
      <c r="AB975" s="1"/>
    </row>
    <row r="976" spans="28:28" x14ac:dyDescent="0.15">
      <c r="AB976" s="1"/>
    </row>
    <row r="977" spans="28:28" x14ac:dyDescent="0.15">
      <c r="AB977" s="1"/>
    </row>
    <row r="978" spans="28:28" x14ac:dyDescent="0.15">
      <c r="AB978" s="1"/>
    </row>
    <row r="979" spans="28:28" x14ac:dyDescent="0.15">
      <c r="AB979" s="1"/>
    </row>
    <row r="980" spans="28:28" x14ac:dyDescent="0.15">
      <c r="AB980" s="1"/>
    </row>
    <row r="981" spans="28:28" x14ac:dyDescent="0.15">
      <c r="AB981" s="1"/>
    </row>
    <row r="982" spans="28:28" x14ac:dyDescent="0.15">
      <c r="AB982" s="1"/>
    </row>
    <row r="983" spans="28:28" x14ac:dyDescent="0.15">
      <c r="AB983" s="1"/>
    </row>
    <row r="984" spans="28:28" x14ac:dyDescent="0.15">
      <c r="AB984" s="1"/>
    </row>
    <row r="985" spans="28:28" x14ac:dyDescent="0.15">
      <c r="AB985" s="1"/>
    </row>
    <row r="986" spans="28:28" x14ac:dyDescent="0.15">
      <c r="AB986" s="1"/>
    </row>
    <row r="987" spans="28:28" x14ac:dyDescent="0.15">
      <c r="AB987" s="1"/>
    </row>
    <row r="988" spans="28:28" x14ac:dyDescent="0.15">
      <c r="AB988" s="1"/>
    </row>
    <row r="989" spans="28:28" x14ac:dyDescent="0.15">
      <c r="AB989" s="1"/>
    </row>
    <row r="990" spans="28:28" x14ac:dyDescent="0.15">
      <c r="AB990" s="1"/>
    </row>
  </sheetData>
  <sheetProtection algorithmName="SHA-512" hashValue="pKhrH5FQFhEcFVJt95RvRO0gPfni2fHP1a0xFJawOQtx2YqCM3HNOkKjed3vqRCTFJ1QfL+BzxMv/oeisLKlDw==" saltValue="kgmerpHtoOev7/8xav1CfQ==" spinCount="100000" sheet="1" objects="1" scenarios="1"/>
  <mergeCells count="1">
    <mergeCell ref="C3:C4"/>
  </mergeCells>
  <pageMargins left="0.75000000000000011" right="0.75000000000000011" top="1" bottom="1" header="0.49" footer="0.49"/>
  <pageSetup paperSize="5" orientation="landscape"/>
  <headerFooter>
    <oddFooter>&amp;C&amp;K000000Budget et indicateurs de performance (430-763-Me)</oddFoot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926B-A854-F245-B08C-48F77C3CE97D}">
  <sheetPr>
    <tabColor indexed="46"/>
  </sheetPr>
  <dimension ref="B1:AZ1008"/>
  <sheetViews>
    <sheetView tabSelected="1" zoomScale="150" zoomScaleNormal="150" zoomScalePageLayoutView="150" workbookViewId="0">
      <pane xSplit="3" ySplit="9" topLeftCell="D10" activePane="bottomRight" state="frozen"/>
      <selection pane="topRight" activeCell="C1" sqref="C1"/>
      <selection pane="bottomLeft" activeCell="A10" sqref="A10"/>
      <selection pane="bottomRight" activeCell="K1" sqref="K1"/>
    </sheetView>
  </sheetViews>
  <sheetFormatPr baseColWidth="10" defaultRowHeight="13" x14ac:dyDescent="0.15"/>
  <cols>
    <col min="1" max="1" width="3.6640625" customWidth="1"/>
    <col min="2" max="2" width="1.5" customWidth="1"/>
    <col min="3" max="3" width="49.83203125" customWidth="1"/>
    <col min="4" max="4" width="2.33203125" style="1" customWidth="1"/>
    <col min="5" max="5" width="14.6640625" customWidth="1"/>
    <col min="6" max="6" width="9.1640625" customWidth="1"/>
    <col min="7" max="7" width="2.5" customWidth="1"/>
    <col min="8" max="8" width="49.83203125" customWidth="1"/>
    <col min="9" max="9" width="2.1640625" customWidth="1"/>
    <col min="10" max="10" width="14.6640625" style="1" customWidth="1"/>
    <col min="11" max="12" width="9.1640625" customWidth="1"/>
    <col min="13" max="13" width="0.83203125" style="1" customWidth="1"/>
    <col min="14" max="14" width="14.6640625" customWidth="1"/>
    <col min="15" max="15" width="9.1640625" customWidth="1"/>
    <col min="16" max="16" width="0.83203125" customWidth="1"/>
    <col min="17" max="17" width="14.6640625" customWidth="1"/>
    <col min="18" max="18" width="9.1640625" customWidth="1"/>
    <col min="19" max="19" width="0.83203125" customWidth="1"/>
    <col min="20" max="20" width="14.6640625" customWidth="1"/>
    <col min="21" max="21" width="9.1640625" customWidth="1"/>
    <col min="22" max="22" width="0.83203125" customWidth="1"/>
    <col min="23" max="23" width="12.5" customWidth="1"/>
    <col min="24" max="24" width="9.6640625" customWidth="1"/>
    <col min="25" max="25" width="0.83203125" customWidth="1"/>
    <col min="26" max="26" width="14.6640625" customWidth="1"/>
    <col min="27" max="27" width="9.1640625" customWidth="1"/>
    <col min="28" max="28" width="0.83203125" customWidth="1"/>
    <col min="29" max="29" width="14.6640625" customWidth="1"/>
    <col min="30" max="30" width="9.1640625" customWidth="1"/>
    <col min="31" max="31" width="0.83203125" style="1" customWidth="1"/>
    <col min="32" max="32" width="14.6640625" customWidth="1"/>
    <col min="33" max="33" width="9.1640625" customWidth="1"/>
    <col min="34" max="34" width="0.83203125" style="1" customWidth="1"/>
    <col min="35" max="35" width="14.6640625" customWidth="1"/>
    <col min="36" max="36" width="9.1640625" customWidth="1"/>
    <col min="37" max="37" width="0.83203125" style="1" customWidth="1"/>
    <col min="38" max="38" width="14.6640625" customWidth="1"/>
    <col min="39" max="39" width="9.1640625" customWidth="1"/>
    <col min="40" max="41" width="0.83203125" style="1" customWidth="1"/>
    <col min="42" max="42" width="14.6640625" customWidth="1"/>
    <col min="43" max="43" width="9.1640625" customWidth="1"/>
    <col min="44" max="44" width="0.83203125" customWidth="1"/>
    <col min="45" max="46" width="14.6640625" customWidth="1"/>
    <col min="47" max="47" width="0.83203125" customWidth="1"/>
    <col min="48" max="49" width="14.6640625" customWidth="1"/>
    <col min="50" max="50" width="0.83203125" customWidth="1"/>
    <col min="51" max="52" width="14.6640625" customWidth="1"/>
  </cols>
  <sheetData>
    <row r="1" spans="3:52" ht="14" thickBot="1" x14ac:dyDescent="0.2">
      <c r="C1" t="s">
        <v>0</v>
      </c>
      <c r="AN1"/>
      <c r="AO1"/>
    </row>
    <row r="2" spans="3:52" ht="14" thickTop="1" x14ac:dyDescent="0.15">
      <c r="C2" s="45" t="str">
        <f>'État des Résultats'!C2</f>
        <v>Resto A +</v>
      </c>
      <c r="H2" s="45" t="str">
        <f>C2</f>
        <v>Resto A +</v>
      </c>
      <c r="I2" s="1"/>
      <c r="J2"/>
      <c r="AL2" t="s">
        <v>0</v>
      </c>
      <c r="AN2"/>
      <c r="AO2"/>
      <c r="AS2" s="2"/>
      <c r="AT2" s="2"/>
      <c r="AU2" s="2"/>
      <c r="AV2" s="2"/>
      <c r="AW2" s="2"/>
      <c r="AX2" s="2"/>
      <c r="AY2" s="2"/>
      <c r="AZ2" s="2"/>
    </row>
    <row r="3" spans="3:52" x14ac:dyDescent="0.15">
      <c r="C3" s="301" t="s">
        <v>137</v>
      </c>
      <c r="H3" s="301" t="s">
        <v>136</v>
      </c>
      <c r="I3" s="1"/>
      <c r="J3"/>
      <c r="K3" s="270" t="s">
        <v>0</v>
      </c>
      <c r="AL3" t="s">
        <v>0</v>
      </c>
      <c r="AN3"/>
      <c r="AO3"/>
      <c r="AS3" s="2"/>
      <c r="AT3" s="2"/>
      <c r="AU3" s="2"/>
      <c r="AV3" s="2"/>
      <c r="AW3" s="2"/>
      <c r="AX3" s="2"/>
      <c r="AY3" s="2"/>
      <c r="AZ3" s="2"/>
    </row>
    <row r="4" spans="3:52" ht="14" thickBot="1" x14ac:dyDescent="0.2">
      <c r="C4" s="302"/>
      <c r="H4" s="302"/>
      <c r="I4" s="1"/>
      <c r="J4"/>
      <c r="V4" s="1"/>
      <c r="Y4" s="1"/>
      <c r="AB4" s="1"/>
      <c r="AN4"/>
      <c r="AO4"/>
      <c r="AS4" s="2"/>
      <c r="AT4" s="2"/>
      <c r="AU4" s="2"/>
      <c r="AV4" s="2"/>
      <c r="AW4" s="2"/>
      <c r="AX4" s="2"/>
      <c r="AY4" s="2"/>
      <c r="AZ4" s="2"/>
    </row>
    <row r="5" spans="3:52" ht="15" thickTop="1" thickBot="1" x14ac:dyDescent="0.2">
      <c r="C5" s="39"/>
      <c r="H5" s="39"/>
      <c r="I5" s="1"/>
      <c r="J5"/>
      <c r="V5" s="1"/>
      <c r="Y5" s="1"/>
      <c r="AB5" s="1"/>
      <c r="AN5"/>
      <c r="AO5"/>
      <c r="AS5" s="2"/>
      <c r="AT5" s="2"/>
      <c r="AU5" s="2"/>
      <c r="AV5" s="2"/>
      <c r="AW5" s="2"/>
      <c r="AX5" s="2"/>
      <c r="AY5" s="2"/>
      <c r="AZ5" s="2"/>
    </row>
    <row r="6" spans="3:52" ht="17" thickTop="1" x14ac:dyDescent="0.3">
      <c r="C6" s="46" t="s">
        <v>139</v>
      </c>
      <c r="D6" s="2"/>
      <c r="E6" s="41" t="s">
        <v>141</v>
      </c>
      <c r="F6" s="40">
        <f>E30/C7</f>
        <v>2270</v>
      </c>
      <c r="G6" s="3"/>
      <c r="H6" s="46" t="str">
        <f>C6</f>
        <v>NB de places</v>
      </c>
      <c r="I6" s="2"/>
      <c r="J6" s="41" t="str">
        <f>E6</f>
        <v>Actif/Place</v>
      </c>
      <c r="K6" s="40">
        <f>J30/H7</f>
        <v>5779.44</v>
      </c>
      <c r="M6"/>
      <c r="AE6"/>
      <c r="AH6"/>
      <c r="AK6"/>
      <c r="AN6"/>
      <c r="AO6"/>
      <c r="AR6" s="4"/>
      <c r="AU6" s="4"/>
      <c r="AV6" s="4"/>
      <c r="AW6" s="4"/>
      <c r="AX6" s="4"/>
      <c r="AY6" s="4"/>
      <c r="AZ6" s="4"/>
    </row>
    <row r="7" spans="3:52" x14ac:dyDescent="0.15">
      <c r="C7" s="59">
        <v>50</v>
      </c>
      <c r="D7" s="5"/>
      <c r="E7" s="44" t="s">
        <v>0</v>
      </c>
      <c r="F7" s="6"/>
      <c r="G7" s="3"/>
      <c r="H7" s="274">
        <f>C7</f>
        <v>50</v>
      </c>
      <c r="I7" s="5"/>
      <c r="J7" s="44" t="s">
        <v>0</v>
      </c>
      <c r="K7" s="6"/>
      <c r="M7"/>
      <c r="AE7"/>
      <c r="AH7"/>
      <c r="AK7"/>
      <c r="AN7"/>
      <c r="AO7"/>
      <c r="AR7" s="4"/>
      <c r="AU7" s="4"/>
      <c r="AV7" s="4"/>
      <c r="AW7" s="4"/>
      <c r="AX7" s="4"/>
      <c r="AY7" s="4"/>
      <c r="AZ7" s="4"/>
    </row>
    <row r="8" spans="3:52" x14ac:dyDescent="0.15">
      <c r="C8" s="47" t="s">
        <v>140</v>
      </c>
      <c r="D8" s="5"/>
      <c r="E8" s="7" t="s">
        <v>134</v>
      </c>
      <c r="F8" s="8" t="s">
        <v>1</v>
      </c>
      <c r="G8" s="9"/>
      <c r="H8" s="47" t="str">
        <f>C8</f>
        <v>Total des actifs par place</v>
      </c>
      <c r="I8" s="5"/>
      <c r="J8" s="7" t="str">
        <f>E8</f>
        <v>Année</v>
      </c>
      <c r="K8" s="8" t="str">
        <f>F8</f>
        <v>(%)</v>
      </c>
      <c r="M8"/>
      <c r="AE8"/>
      <c r="AH8"/>
      <c r="AK8"/>
      <c r="AN8"/>
      <c r="AO8"/>
      <c r="AR8" s="2"/>
      <c r="AU8" s="2"/>
      <c r="AV8" s="2"/>
      <c r="AW8" s="2"/>
      <c r="AX8" s="2"/>
      <c r="AY8" s="2"/>
      <c r="AZ8" s="2"/>
    </row>
    <row r="9" spans="3:52" ht="14" thickBot="1" x14ac:dyDescent="0.2">
      <c r="C9" s="82">
        <f>E30/C7</f>
        <v>2270</v>
      </c>
      <c r="D9" s="5"/>
      <c r="E9" s="273" t="s">
        <v>138</v>
      </c>
      <c r="F9" s="85" t="s">
        <v>0</v>
      </c>
      <c r="G9" s="11"/>
      <c r="H9" s="82">
        <f>J30/H7</f>
        <v>5779.44</v>
      </c>
      <c r="I9" s="5"/>
      <c r="J9" s="273" t="s">
        <v>138</v>
      </c>
      <c r="K9" s="85" t="s">
        <v>0</v>
      </c>
      <c r="M9"/>
      <c r="AE9"/>
      <c r="AH9"/>
      <c r="AK9"/>
      <c r="AN9"/>
      <c r="AO9"/>
      <c r="AR9" s="2"/>
      <c r="AU9" s="2"/>
      <c r="AV9" s="2"/>
      <c r="AW9" s="2"/>
      <c r="AX9" s="2"/>
      <c r="AY9" s="2"/>
      <c r="AZ9" s="2"/>
    </row>
    <row r="10" spans="3:52" ht="14" thickTop="1" x14ac:dyDescent="0.15">
      <c r="C10" s="83" t="s">
        <v>32</v>
      </c>
      <c r="D10" s="5"/>
      <c r="E10" s="86"/>
      <c r="F10" s="87"/>
      <c r="H10" s="83" t="str">
        <f>C10</f>
        <v>ACTIF</v>
      </c>
      <c r="I10" s="5"/>
      <c r="J10" s="86"/>
      <c r="K10" s="87"/>
      <c r="M10"/>
      <c r="AE10"/>
      <c r="AH10"/>
      <c r="AK10"/>
      <c r="AN10"/>
      <c r="AO10"/>
      <c r="AR10" s="2"/>
      <c r="AU10" s="2"/>
      <c r="AV10" s="2"/>
      <c r="AW10" s="2"/>
      <c r="AX10" s="2"/>
      <c r="AY10" s="2"/>
      <c r="AZ10" s="2"/>
    </row>
    <row r="11" spans="3:52" x14ac:dyDescent="0.15">
      <c r="C11" s="51" t="s">
        <v>0</v>
      </c>
      <c r="D11" s="5"/>
      <c r="E11" s="104" t="s">
        <v>0</v>
      </c>
      <c r="F11" s="105" t="s">
        <v>0</v>
      </c>
      <c r="H11" s="51" t="s">
        <v>0</v>
      </c>
      <c r="I11" s="5"/>
      <c r="J11" s="104" t="s">
        <v>0</v>
      </c>
      <c r="K11" s="105" t="s">
        <v>0</v>
      </c>
      <c r="M11"/>
      <c r="AE11"/>
      <c r="AH11"/>
      <c r="AK11"/>
      <c r="AN11"/>
      <c r="AO11"/>
      <c r="AR11" s="2"/>
      <c r="AU11" s="2"/>
      <c r="AV11" s="2"/>
      <c r="AW11" s="2"/>
      <c r="AX11" s="2"/>
      <c r="AY11" s="2"/>
      <c r="AZ11" s="2"/>
    </row>
    <row r="12" spans="3:52" x14ac:dyDescent="0.15">
      <c r="C12" s="74" t="s">
        <v>33</v>
      </c>
      <c r="D12" s="2"/>
      <c r="E12" s="104" t="s">
        <v>0</v>
      </c>
      <c r="F12" s="106" t="s">
        <v>0</v>
      </c>
      <c r="H12" s="74" t="str">
        <f>C12</f>
        <v>Actif courant</v>
      </c>
      <c r="I12" s="2"/>
      <c r="J12" s="104" t="s">
        <v>0</v>
      </c>
      <c r="K12" s="106" t="s">
        <v>0</v>
      </c>
      <c r="M12"/>
      <c r="AE12"/>
      <c r="AH12"/>
      <c r="AK12"/>
      <c r="AN12"/>
      <c r="AO12"/>
      <c r="AR12" s="2"/>
      <c r="AS12" s="2"/>
      <c r="AT12" s="2"/>
      <c r="AU12" s="2"/>
      <c r="AV12" s="2"/>
      <c r="AW12" s="2"/>
      <c r="AX12" s="2"/>
      <c r="AY12" s="2"/>
      <c r="AZ12" s="2"/>
    </row>
    <row r="13" spans="3:52" x14ac:dyDescent="0.15">
      <c r="C13" s="51"/>
      <c r="D13" s="2"/>
      <c r="E13" s="104"/>
      <c r="F13" s="106"/>
      <c r="H13" s="51"/>
      <c r="I13" s="2"/>
      <c r="J13" s="104"/>
      <c r="K13" s="106"/>
      <c r="M13"/>
      <c r="AE13"/>
      <c r="AH13"/>
      <c r="AK13"/>
      <c r="AN13"/>
      <c r="AO13"/>
      <c r="AR13" s="2"/>
      <c r="AS13" s="2"/>
      <c r="AT13" s="2"/>
      <c r="AU13" s="2"/>
      <c r="AV13" s="2"/>
      <c r="AW13" s="2"/>
      <c r="AX13" s="2"/>
      <c r="AY13" s="2"/>
      <c r="AZ13" s="2"/>
    </row>
    <row r="14" spans="3:52" x14ac:dyDescent="0.15">
      <c r="C14" s="51" t="s">
        <v>150</v>
      </c>
      <c r="D14" s="2"/>
      <c r="E14" s="104">
        <v>1500</v>
      </c>
      <c r="F14" s="106">
        <f>E14/E30</f>
        <v>1.3215859030837005E-2</v>
      </c>
      <c r="H14" s="51" t="str">
        <f>C14</f>
        <v xml:space="preserve"> Trésorerie et équivalent de trésorerie</v>
      </c>
      <c r="I14" s="2"/>
      <c r="J14" s="104">
        <f>(137000+1500)</f>
        <v>138500</v>
      </c>
      <c r="K14" s="106">
        <f>J14/J30</f>
        <v>0.47928519026064809</v>
      </c>
      <c r="M14"/>
      <c r="AE14"/>
      <c r="AH14"/>
      <c r="AK14"/>
      <c r="AN14"/>
      <c r="AO14"/>
      <c r="AR14" s="2"/>
      <c r="AS14" s="2"/>
      <c r="AT14" s="2"/>
      <c r="AU14" s="2"/>
      <c r="AV14" s="2"/>
      <c r="AW14" s="2"/>
      <c r="AX14" s="2"/>
      <c r="AY14" s="2"/>
      <c r="AZ14" s="2"/>
    </row>
    <row r="15" spans="3:52" x14ac:dyDescent="0.15">
      <c r="C15" s="51" t="s">
        <v>34</v>
      </c>
      <c r="D15" s="2"/>
      <c r="E15" s="104">
        <v>0</v>
      </c>
      <c r="F15" s="106">
        <f>E15/E30</f>
        <v>0</v>
      </c>
      <c r="H15" s="51" t="str">
        <f>C15</f>
        <v xml:space="preserve"> Clients et autres débiteurs</v>
      </c>
      <c r="I15" s="2"/>
      <c r="J15" s="104">
        <f>(5000-500)</f>
        <v>4500</v>
      </c>
      <c r="K15" s="106">
        <f>J15/J30</f>
        <v>1.5572443004858601E-2</v>
      </c>
      <c r="M15"/>
      <c r="AE15"/>
      <c r="AH15"/>
      <c r="AK15"/>
      <c r="AN15"/>
      <c r="AO15"/>
      <c r="AR15" s="2"/>
      <c r="AS15" s="2"/>
      <c r="AT15" s="2"/>
      <c r="AU15" s="2"/>
      <c r="AV15" s="2"/>
      <c r="AW15" s="2"/>
      <c r="AX15" s="2"/>
      <c r="AY15" s="2"/>
      <c r="AZ15" s="2"/>
    </row>
    <row r="16" spans="3:52" x14ac:dyDescent="0.15">
      <c r="C16" s="51" t="s">
        <v>35</v>
      </c>
      <c r="D16" s="2"/>
      <c r="E16" s="104">
        <v>0</v>
      </c>
      <c r="F16" s="106">
        <f>E16/E30</f>
        <v>0</v>
      </c>
      <c r="H16" s="51" t="str">
        <f>C16</f>
        <v xml:space="preserve"> Stocks</v>
      </c>
      <c r="I16" s="2"/>
      <c r="J16" s="104">
        <f>(15000+1500+25000)</f>
        <v>41500</v>
      </c>
      <c r="K16" s="106">
        <f>J16/J30</f>
        <v>0.143612529933696</v>
      </c>
      <c r="M16"/>
      <c r="AE16"/>
      <c r="AH16"/>
      <c r="AK16"/>
      <c r="AN16"/>
      <c r="AO16"/>
      <c r="AR16" s="2"/>
      <c r="AS16" s="2"/>
      <c r="AT16" s="2"/>
      <c r="AU16" s="2"/>
      <c r="AV16" s="2"/>
      <c r="AW16" s="2"/>
      <c r="AX16" s="2"/>
      <c r="AY16" s="2"/>
      <c r="AZ16" s="2"/>
    </row>
    <row r="17" spans="2:52" x14ac:dyDescent="0.15">
      <c r="C17" s="51" t="s">
        <v>36</v>
      </c>
      <c r="D17" s="2"/>
      <c r="E17" s="104">
        <v>0</v>
      </c>
      <c r="F17" s="106">
        <f>E17/E30</f>
        <v>0</v>
      </c>
      <c r="H17" s="51" t="str">
        <f>C17</f>
        <v xml:space="preserve"> Autres actifs courants</v>
      </c>
      <c r="I17" s="2"/>
      <c r="J17" s="104">
        <f>(2000+700+2772)</f>
        <v>5472</v>
      </c>
      <c r="K17" s="106">
        <f>J17/J30</f>
        <v>1.8936090693908059E-2</v>
      </c>
      <c r="M17"/>
      <c r="AE17"/>
      <c r="AH17"/>
      <c r="AK17"/>
      <c r="AN17"/>
      <c r="AO17"/>
      <c r="AR17" s="2"/>
      <c r="AS17" s="2"/>
      <c r="AT17" s="2"/>
      <c r="AU17" s="2"/>
      <c r="AV17" s="2"/>
      <c r="AW17" s="2"/>
      <c r="AX17" s="2"/>
      <c r="AY17" s="2"/>
      <c r="AZ17" s="2"/>
    </row>
    <row r="18" spans="2:52" ht="14" thickBot="1" x14ac:dyDescent="0.2">
      <c r="C18" s="57" t="s">
        <v>0</v>
      </c>
      <c r="D18" s="2"/>
      <c r="E18" s="104" t="s">
        <v>0</v>
      </c>
      <c r="F18" s="106" t="s">
        <v>0</v>
      </c>
      <c r="H18" s="57" t="s">
        <v>0</v>
      </c>
      <c r="I18" s="2"/>
      <c r="J18" s="104" t="s">
        <v>0</v>
      </c>
      <c r="K18" s="106" t="s">
        <v>0</v>
      </c>
      <c r="M18"/>
      <c r="AE18"/>
      <c r="AH18"/>
      <c r="AK18"/>
      <c r="AN18"/>
      <c r="AO18"/>
      <c r="AR18" s="2"/>
      <c r="AS18" s="2"/>
      <c r="AT18" s="2"/>
      <c r="AU18" s="2"/>
      <c r="AV18" s="2"/>
      <c r="AW18" s="2"/>
      <c r="AX18" s="2"/>
      <c r="AY18" s="2"/>
      <c r="AZ18" s="2"/>
    </row>
    <row r="19" spans="2:52" ht="14" thickBot="1" x14ac:dyDescent="0.2">
      <c r="C19" s="88" t="s">
        <v>39</v>
      </c>
      <c r="D19" s="14"/>
      <c r="E19" s="15">
        <f>SUM(E14:E17)</f>
        <v>1500</v>
      </c>
      <c r="F19" s="16">
        <f>E19/E30</f>
        <v>1.3215859030837005E-2</v>
      </c>
      <c r="H19" s="88" t="str">
        <f>C19</f>
        <v>Total des actifs courants</v>
      </c>
      <c r="I19" s="14"/>
      <c r="J19" s="15">
        <f>SUM(J14:J17)</f>
        <v>189972</v>
      </c>
      <c r="K19" s="16">
        <f>J19/J30</f>
        <v>0.6574062538931108</v>
      </c>
      <c r="M19"/>
      <c r="AE19"/>
      <c r="AH19"/>
      <c r="AK19"/>
      <c r="AN19"/>
      <c r="AO19"/>
      <c r="AR19" s="14"/>
      <c r="AS19" s="14"/>
      <c r="AT19" s="14"/>
      <c r="AU19" s="14"/>
      <c r="AV19" s="14"/>
      <c r="AW19" s="14"/>
      <c r="AX19" s="14"/>
      <c r="AY19" s="14"/>
      <c r="AZ19" s="14"/>
    </row>
    <row r="20" spans="2:52" x14ac:dyDescent="0.15">
      <c r="C20" s="52"/>
      <c r="D20" s="2"/>
      <c r="E20" s="149" t="s">
        <v>0</v>
      </c>
      <c r="F20" s="108"/>
      <c r="H20" s="52"/>
      <c r="I20" s="2"/>
      <c r="J20" s="149" t="s">
        <v>0</v>
      </c>
      <c r="K20" s="108"/>
      <c r="M20"/>
      <c r="AE20"/>
      <c r="AH20"/>
      <c r="AK20"/>
      <c r="AN20"/>
      <c r="AO20"/>
      <c r="AR20" s="2"/>
      <c r="AS20" s="2"/>
      <c r="AT20" s="2"/>
      <c r="AU20" s="2"/>
      <c r="AV20" s="2"/>
      <c r="AW20" s="2"/>
      <c r="AX20" s="2"/>
      <c r="AY20" s="2"/>
      <c r="AZ20" s="2"/>
    </row>
    <row r="21" spans="2:52" x14ac:dyDescent="0.15">
      <c r="B21" s="18"/>
      <c r="C21" s="19" t="s">
        <v>37</v>
      </c>
      <c r="D21" s="20"/>
      <c r="E21" s="109" t="s">
        <v>0</v>
      </c>
      <c r="F21" s="110" t="s">
        <v>0</v>
      </c>
      <c r="H21" s="19" t="str">
        <f>C21</f>
        <v>Actif non courant</v>
      </c>
      <c r="I21" s="20"/>
      <c r="J21" s="109" t="s">
        <v>0</v>
      </c>
      <c r="K21" s="110" t="s">
        <v>0</v>
      </c>
      <c r="M21"/>
      <c r="AE21"/>
      <c r="AH21"/>
      <c r="AK21"/>
      <c r="AN21"/>
      <c r="AO21"/>
      <c r="AR21" s="2"/>
      <c r="AS21" s="2"/>
      <c r="AT21" s="21" t="s">
        <v>0</v>
      </c>
      <c r="AU21" s="2"/>
      <c r="AV21" s="2"/>
      <c r="AW21" s="2"/>
      <c r="AX21" s="2"/>
      <c r="AY21" s="2"/>
      <c r="AZ21" s="2"/>
    </row>
    <row r="22" spans="2:52" x14ac:dyDescent="0.15">
      <c r="C22" s="28"/>
      <c r="D22" s="2"/>
      <c r="E22" s="107"/>
      <c r="F22" s="108"/>
      <c r="H22" s="28"/>
      <c r="I22" s="2"/>
      <c r="J22" s="107"/>
      <c r="K22" s="108"/>
      <c r="M22"/>
      <c r="AE22"/>
      <c r="AH22"/>
      <c r="AK22"/>
      <c r="AN22"/>
      <c r="AO22"/>
      <c r="AR22" s="2"/>
      <c r="AS22" s="2"/>
      <c r="AT22" s="2"/>
      <c r="AU22" s="2"/>
      <c r="AV22" s="2"/>
      <c r="AW22" s="2"/>
      <c r="AX22" s="2"/>
      <c r="AY22" s="2"/>
      <c r="AZ22" s="2"/>
    </row>
    <row r="23" spans="2:52" x14ac:dyDescent="0.15">
      <c r="C23" s="60" t="s">
        <v>38</v>
      </c>
      <c r="D23" s="2"/>
      <c r="E23" s="104">
        <v>0</v>
      </c>
      <c r="F23" s="108">
        <f>E23/E30</f>
        <v>0</v>
      </c>
      <c r="H23" s="60" t="str">
        <f>C23</f>
        <v xml:space="preserve"> Placements</v>
      </c>
      <c r="I23" s="2"/>
      <c r="J23" s="104">
        <v>0</v>
      </c>
      <c r="K23" s="108">
        <f>J23/J30</f>
        <v>0</v>
      </c>
      <c r="M23"/>
      <c r="AE23"/>
      <c r="AH23"/>
      <c r="AK23"/>
      <c r="AN23"/>
      <c r="AO23"/>
      <c r="AR23" s="2"/>
      <c r="AS23" s="2"/>
      <c r="AT23" s="2"/>
      <c r="AU23" s="2"/>
      <c r="AV23" s="2"/>
      <c r="AW23" s="2"/>
      <c r="AX23" s="2"/>
      <c r="AY23" s="2"/>
      <c r="AZ23" s="2"/>
    </row>
    <row r="24" spans="2:52" x14ac:dyDescent="0.15">
      <c r="C24" s="60" t="s">
        <v>142</v>
      </c>
      <c r="D24" s="2"/>
      <c r="E24" s="104">
        <f>(120000-12000)</f>
        <v>108000</v>
      </c>
      <c r="F24" s="108">
        <f>E24/E30</f>
        <v>0.95154185022026427</v>
      </c>
      <c r="H24" s="60" t="str">
        <f>C24</f>
        <v xml:space="preserve"> Immobilisation corporelle </v>
      </c>
      <c r="I24" s="2"/>
      <c r="J24" s="104">
        <f>+(120000-24000)</f>
        <v>96000</v>
      </c>
      <c r="K24" s="108">
        <f>J24/J30</f>
        <v>0.33221211743698353</v>
      </c>
      <c r="M24"/>
      <c r="AE24"/>
      <c r="AH24"/>
      <c r="AK24"/>
      <c r="AN24"/>
      <c r="AO24"/>
      <c r="AR24" s="2"/>
      <c r="AS24" s="2"/>
      <c r="AT24" s="2"/>
      <c r="AU24" s="2"/>
      <c r="AV24" s="2"/>
      <c r="AW24" s="2"/>
      <c r="AX24" s="2"/>
      <c r="AY24" s="2"/>
      <c r="AZ24" s="2"/>
    </row>
    <row r="25" spans="2:52" x14ac:dyDescent="0.15">
      <c r="C25" s="60" t="s">
        <v>151</v>
      </c>
      <c r="D25" s="2"/>
      <c r="E25" s="104">
        <v>0</v>
      </c>
      <c r="F25" s="108">
        <f>E25/E30</f>
        <v>0</v>
      </c>
      <c r="H25" s="60" t="str">
        <f>C25</f>
        <v xml:space="preserve"> Immobilisations incorporelles</v>
      </c>
      <c r="I25" s="2"/>
      <c r="J25" s="104">
        <v>0</v>
      </c>
      <c r="K25" s="108">
        <f>J25/J30</f>
        <v>0</v>
      </c>
      <c r="M25"/>
      <c r="AE25"/>
      <c r="AH25"/>
      <c r="AK25"/>
      <c r="AN25"/>
      <c r="AO25"/>
      <c r="AR25" s="2"/>
      <c r="AS25" s="2"/>
      <c r="AT25" s="2"/>
      <c r="AU25" s="2"/>
      <c r="AV25" s="2"/>
      <c r="AW25" s="2"/>
      <c r="AX25" s="2"/>
      <c r="AY25" s="2"/>
      <c r="AZ25" s="2"/>
    </row>
    <row r="26" spans="2:52" x14ac:dyDescent="0.15">
      <c r="C26" s="60" t="s">
        <v>69</v>
      </c>
      <c r="D26" s="2"/>
      <c r="E26" s="104">
        <f>(5000-1000)</f>
        <v>4000</v>
      </c>
      <c r="F26" s="108">
        <f>E26/E30</f>
        <v>3.5242290748898682E-2</v>
      </c>
      <c r="H26" s="60" t="str">
        <f>C26</f>
        <v xml:space="preserve"> Achalandage (Goodwill)</v>
      </c>
      <c r="I26" s="2"/>
      <c r="J26" s="104">
        <v>3000</v>
      </c>
      <c r="K26" s="108">
        <f>J26/J30</f>
        <v>1.0381628669905735E-2</v>
      </c>
      <c r="M26"/>
      <c r="AE26"/>
      <c r="AH26"/>
      <c r="AK26"/>
      <c r="AN26"/>
      <c r="AO26"/>
      <c r="AR26" s="2"/>
      <c r="AS26" s="2"/>
      <c r="AT26" s="2"/>
      <c r="AU26" s="2"/>
      <c r="AV26" s="2"/>
      <c r="AW26" s="2"/>
      <c r="AX26" s="2"/>
      <c r="AY26" s="2"/>
      <c r="AZ26" s="2"/>
    </row>
    <row r="27" spans="2:52" x14ac:dyDescent="0.15">
      <c r="C27" s="60"/>
      <c r="D27" s="2"/>
      <c r="E27" s="111"/>
      <c r="F27" s="108"/>
      <c r="H27" s="60"/>
      <c r="I27" s="2"/>
      <c r="J27" s="111"/>
      <c r="K27" s="108"/>
      <c r="M27"/>
      <c r="AE27"/>
      <c r="AH27"/>
      <c r="AK27"/>
      <c r="AN27"/>
      <c r="AO27"/>
      <c r="AR27" s="2"/>
      <c r="AS27" s="2"/>
      <c r="AT27" s="2"/>
      <c r="AU27" s="2"/>
      <c r="AV27" s="2"/>
      <c r="AW27" s="2"/>
      <c r="AX27" s="2"/>
      <c r="AY27" s="2"/>
      <c r="AZ27" s="2"/>
    </row>
    <row r="28" spans="2:52" x14ac:dyDescent="0.15">
      <c r="C28" s="67" t="s">
        <v>40</v>
      </c>
      <c r="D28" s="23"/>
      <c r="E28" s="102">
        <f>SUM(E23:E26)</f>
        <v>112000</v>
      </c>
      <c r="F28" s="69">
        <f>E28/E30</f>
        <v>0.986784140969163</v>
      </c>
      <c r="H28" s="67" t="str">
        <f>C28</f>
        <v>Total des actifs non courant</v>
      </c>
      <c r="I28" s="23"/>
      <c r="J28" s="102">
        <f>SUM(J23:J26)</f>
        <v>99000</v>
      </c>
      <c r="K28" s="69">
        <f>J28/J30</f>
        <v>0.34259374610688925</v>
      </c>
      <c r="M28"/>
      <c r="AE28"/>
      <c r="AH28"/>
      <c r="AK28"/>
      <c r="AN28"/>
      <c r="AO28"/>
      <c r="AR28" s="2"/>
      <c r="AS28" s="21" t="s">
        <v>0</v>
      </c>
      <c r="AT28" s="2"/>
      <c r="AU28" s="2"/>
      <c r="AV28" s="2"/>
      <c r="AW28" s="2"/>
      <c r="AX28" s="2"/>
      <c r="AY28" s="2"/>
      <c r="AZ28" s="2"/>
    </row>
    <row r="29" spans="2:52" x14ac:dyDescent="0.15">
      <c r="C29" s="28"/>
      <c r="D29" s="2"/>
      <c r="E29" s="107"/>
      <c r="F29" s="108"/>
      <c r="H29" s="28"/>
      <c r="I29" s="2"/>
      <c r="J29" s="107"/>
      <c r="K29" s="108"/>
      <c r="M29"/>
      <c r="AE29"/>
      <c r="AH29"/>
      <c r="AK29"/>
      <c r="AN29"/>
      <c r="AO29"/>
      <c r="AR29" s="2"/>
      <c r="AS29" s="2"/>
      <c r="AT29" s="2"/>
      <c r="AU29" s="2"/>
      <c r="AV29" s="2"/>
      <c r="AW29" s="2"/>
      <c r="AX29" s="2"/>
      <c r="AY29" s="2"/>
      <c r="AZ29" s="2"/>
    </row>
    <row r="30" spans="2:52" x14ac:dyDescent="0.15">
      <c r="C30" s="91" t="s">
        <v>152</v>
      </c>
      <c r="D30" s="23"/>
      <c r="E30" s="92">
        <f>+E19+E28</f>
        <v>113500</v>
      </c>
      <c r="F30" s="93">
        <f>E30/E30</f>
        <v>1</v>
      </c>
      <c r="H30" s="91" t="str">
        <f>C30</f>
        <v>TOTAL DES ACTIFS</v>
      </c>
      <c r="I30" s="23"/>
      <c r="J30" s="92">
        <f>+J19+J28</f>
        <v>288972</v>
      </c>
      <c r="K30" s="93">
        <f>J30/J30</f>
        <v>1</v>
      </c>
      <c r="M30"/>
      <c r="AE30"/>
      <c r="AH30"/>
      <c r="AK30"/>
      <c r="AN30"/>
      <c r="AO30"/>
      <c r="AR30" s="24"/>
      <c r="AS30" s="2"/>
      <c r="AT30" s="2"/>
      <c r="AU30" s="2"/>
      <c r="AV30" s="2"/>
      <c r="AW30" s="2"/>
      <c r="AX30" s="2"/>
      <c r="AY30" s="2"/>
      <c r="AZ30" s="2"/>
    </row>
    <row r="31" spans="2:52" x14ac:dyDescent="0.15">
      <c r="C31" s="28"/>
      <c r="D31" s="2"/>
      <c r="E31" s="107"/>
      <c r="F31" s="108"/>
      <c r="H31" s="28"/>
      <c r="I31" s="2"/>
      <c r="J31" s="107"/>
      <c r="K31" s="108"/>
      <c r="M31"/>
      <c r="AE31"/>
      <c r="AH31"/>
      <c r="AK31"/>
      <c r="AN31"/>
      <c r="AO31"/>
      <c r="AR31" s="2"/>
      <c r="AS31" s="2"/>
      <c r="AT31" s="2"/>
      <c r="AU31" s="2"/>
      <c r="AV31" s="2"/>
      <c r="AW31" s="2"/>
      <c r="AX31" s="2"/>
      <c r="AY31" s="2"/>
      <c r="AZ31" s="2"/>
    </row>
    <row r="32" spans="2:52" x14ac:dyDescent="0.15">
      <c r="C32" s="70" t="s">
        <v>41</v>
      </c>
      <c r="D32" s="14"/>
      <c r="E32" s="26" t="s">
        <v>0</v>
      </c>
      <c r="F32" s="16" t="s">
        <v>0</v>
      </c>
      <c r="H32" s="70" t="str">
        <f>C32</f>
        <v>PASSIF</v>
      </c>
      <c r="I32" s="14"/>
      <c r="J32" s="26" t="s">
        <v>0</v>
      </c>
      <c r="K32" s="16" t="s">
        <v>0</v>
      </c>
      <c r="M32"/>
      <c r="AE32"/>
      <c r="AH32"/>
      <c r="AK32"/>
      <c r="AN32"/>
      <c r="AO32"/>
      <c r="AR32" s="27"/>
      <c r="AS32" s="14"/>
      <c r="AT32" s="14"/>
      <c r="AU32" s="14"/>
      <c r="AV32" s="14"/>
      <c r="AW32" s="14"/>
      <c r="AX32" s="14"/>
      <c r="AY32" s="14"/>
      <c r="AZ32" s="14"/>
    </row>
    <row r="33" spans="3:52" x14ac:dyDescent="0.15">
      <c r="C33" s="49"/>
      <c r="D33" s="2"/>
      <c r="E33" s="107"/>
      <c r="F33" s="108"/>
      <c r="H33" s="49"/>
      <c r="I33" s="2"/>
      <c r="J33" s="107"/>
      <c r="K33" s="108"/>
      <c r="M33"/>
      <c r="AE33"/>
      <c r="AH33"/>
      <c r="AK33"/>
      <c r="AN33"/>
      <c r="AO33"/>
      <c r="AR33" s="2"/>
      <c r="AS33" s="2"/>
      <c r="AT33" s="2"/>
      <c r="AU33" s="2"/>
      <c r="AV33" s="2"/>
      <c r="AW33" s="2"/>
      <c r="AX33" s="2"/>
      <c r="AY33" s="2"/>
      <c r="AZ33" s="2"/>
    </row>
    <row r="34" spans="3:52" x14ac:dyDescent="0.15">
      <c r="C34" s="74" t="s">
        <v>153</v>
      </c>
      <c r="D34" s="2"/>
      <c r="E34" s="112" t="s">
        <v>0</v>
      </c>
      <c r="F34" s="113" t="s">
        <v>0</v>
      </c>
      <c r="H34" s="74" t="str">
        <f>C34</f>
        <v>Passif courant</v>
      </c>
      <c r="I34" s="2"/>
      <c r="J34" s="112" t="s">
        <v>0</v>
      </c>
      <c r="K34" s="113" t="s">
        <v>0</v>
      </c>
      <c r="M34"/>
      <c r="AE34"/>
      <c r="AH34"/>
      <c r="AK34"/>
      <c r="AN34"/>
      <c r="AO34"/>
      <c r="AR34" s="2"/>
      <c r="AS34" s="2"/>
      <c r="AT34" s="2"/>
      <c r="AU34" s="2"/>
      <c r="AV34" s="2"/>
      <c r="AW34" s="2"/>
      <c r="AX34" s="2"/>
      <c r="AY34" s="2"/>
      <c r="AZ34" s="2"/>
    </row>
    <row r="35" spans="3:52" x14ac:dyDescent="0.15">
      <c r="C35" s="51" t="s">
        <v>0</v>
      </c>
      <c r="D35" s="29"/>
      <c r="E35" s="112" t="s">
        <v>0</v>
      </c>
      <c r="F35" s="113" t="s">
        <v>0</v>
      </c>
      <c r="H35" s="51" t="s">
        <v>0</v>
      </c>
      <c r="I35" s="29"/>
      <c r="J35" s="112" t="s">
        <v>0</v>
      </c>
      <c r="K35" s="113" t="s">
        <v>0</v>
      </c>
      <c r="M35"/>
      <c r="AE35"/>
      <c r="AH35"/>
      <c r="AK35"/>
      <c r="AN35"/>
      <c r="AO35"/>
      <c r="AR35" s="2"/>
      <c r="AS35" s="2"/>
    </row>
    <row r="36" spans="3:52" x14ac:dyDescent="0.15">
      <c r="C36" s="51" t="s">
        <v>42</v>
      </c>
      <c r="D36" s="29"/>
      <c r="E36" s="112">
        <v>0</v>
      </c>
      <c r="F36" s="108">
        <f>E36/E30</f>
        <v>0</v>
      </c>
      <c r="H36" s="51" t="str">
        <f t="shared" ref="H36:H42" si="0">C36</f>
        <v xml:space="preserve"> Découverts bancaires</v>
      </c>
      <c r="I36" s="29"/>
      <c r="J36" s="112">
        <v>0</v>
      </c>
      <c r="K36" s="108">
        <f>J36/J30</f>
        <v>0</v>
      </c>
      <c r="M36"/>
      <c r="AE36"/>
      <c r="AH36"/>
      <c r="AK36"/>
      <c r="AN36"/>
      <c r="AO36"/>
      <c r="AR36" s="2"/>
      <c r="AS36" s="2"/>
    </row>
    <row r="37" spans="3:52" x14ac:dyDescent="0.15">
      <c r="C37" s="51" t="s">
        <v>43</v>
      </c>
      <c r="D37" s="29"/>
      <c r="E37" s="112">
        <v>50000</v>
      </c>
      <c r="F37" s="108">
        <f>E37/E30</f>
        <v>0.44052863436123346</v>
      </c>
      <c r="H37" s="51" t="str">
        <f t="shared" si="0"/>
        <v xml:space="preserve"> Emprunts bancaires</v>
      </c>
      <c r="I37" s="29"/>
      <c r="J37" s="112">
        <v>100000</v>
      </c>
      <c r="K37" s="108">
        <f>J37/J30</f>
        <v>0.34605428899685781</v>
      </c>
      <c r="M37"/>
      <c r="AE37"/>
      <c r="AH37"/>
      <c r="AK37"/>
      <c r="AN37"/>
      <c r="AO37"/>
      <c r="AR37" s="2"/>
      <c r="AS37" s="2"/>
    </row>
    <row r="38" spans="3:52" x14ac:dyDescent="0.15">
      <c r="C38" s="51" t="s">
        <v>157</v>
      </c>
      <c r="D38" s="2"/>
      <c r="E38" s="112">
        <v>8980</v>
      </c>
      <c r="F38" s="108">
        <f>E38/E30</f>
        <v>7.9118942731277536E-2</v>
      </c>
      <c r="H38" s="51" t="str">
        <f t="shared" si="0"/>
        <v xml:space="preserve"> Fournisseurs et autres créditeurs</v>
      </c>
      <c r="I38" s="2"/>
      <c r="J38" s="112">
        <v>11000</v>
      </c>
      <c r="K38" s="108">
        <f>J38/J30</f>
        <v>3.806597178965436E-2</v>
      </c>
      <c r="M38"/>
      <c r="AE38"/>
      <c r="AH38"/>
      <c r="AK38"/>
      <c r="AN38"/>
      <c r="AO38"/>
      <c r="AR38" s="2"/>
      <c r="AS38" s="2"/>
    </row>
    <row r="39" spans="3:52" x14ac:dyDescent="0.15">
      <c r="C39" s="51" t="s">
        <v>44</v>
      </c>
      <c r="D39" s="2"/>
      <c r="E39" s="112">
        <v>0</v>
      </c>
      <c r="F39" s="108">
        <f>E39/E30</f>
        <v>0</v>
      </c>
      <c r="H39" s="51" t="str">
        <f t="shared" si="0"/>
        <v xml:space="preserve"> Produits différés</v>
      </c>
      <c r="I39" s="2"/>
      <c r="J39" s="112">
        <v>0</v>
      </c>
      <c r="K39" s="108">
        <f>J39/J30</f>
        <v>0</v>
      </c>
      <c r="M39"/>
      <c r="AE39"/>
      <c r="AH39"/>
      <c r="AK39"/>
      <c r="AN39"/>
      <c r="AO39"/>
      <c r="AR39" s="2"/>
      <c r="AS39" s="2"/>
    </row>
    <row r="40" spans="3:52" ht="28" x14ac:dyDescent="0.15">
      <c r="C40" s="292" t="s">
        <v>158</v>
      </c>
      <c r="D40" s="2"/>
      <c r="E40" s="112">
        <v>0</v>
      </c>
      <c r="F40" s="108">
        <f>E40/E30</f>
        <v>0</v>
      </c>
      <c r="H40" s="51" t="str">
        <f t="shared" si="0"/>
        <v xml:space="preserve"> Obligation découlant d’un contrat de location _x000D_
</v>
      </c>
      <c r="I40" s="2"/>
      <c r="J40" s="112">
        <v>0</v>
      </c>
      <c r="K40" s="108">
        <f>J40/J30</f>
        <v>0</v>
      </c>
      <c r="M40"/>
      <c r="AE40"/>
      <c r="AH40"/>
      <c r="AK40"/>
      <c r="AN40"/>
      <c r="AO40"/>
      <c r="AR40" s="2"/>
      <c r="AS40" s="2"/>
    </row>
    <row r="41" spans="3:52" x14ac:dyDescent="0.15">
      <c r="C41" s="51" t="s">
        <v>56</v>
      </c>
      <c r="D41" s="2"/>
      <c r="E41" s="112">
        <v>0</v>
      </c>
      <c r="F41" s="108">
        <f>E41/E30</f>
        <v>0</v>
      </c>
      <c r="H41" s="51" t="str">
        <f t="shared" si="0"/>
        <v xml:space="preserve"> Provisions pour risques et charges</v>
      </c>
      <c r="I41" s="2"/>
      <c r="J41" s="112">
        <v>0</v>
      </c>
      <c r="K41" s="108">
        <f>J41/J30</f>
        <v>0</v>
      </c>
      <c r="M41"/>
      <c r="AE41"/>
      <c r="AH41"/>
      <c r="AK41"/>
      <c r="AN41"/>
      <c r="AO41"/>
      <c r="AR41" s="2"/>
      <c r="AS41" s="2"/>
    </row>
    <row r="42" spans="3:52" x14ac:dyDescent="0.15">
      <c r="C42" s="51" t="s">
        <v>45</v>
      </c>
      <c r="D42" s="2"/>
      <c r="E42" s="112">
        <v>0</v>
      </c>
      <c r="F42" s="108">
        <f>E42/E30</f>
        <v>0</v>
      </c>
      <c r="H42" s="51" t="str">
        <f t="shared" si="0"/>
        <v xml:space="preserve"> Partie courante de la dette</v>
      </c>
      <c r="I42" s="2"/>
      <c r="J42" s="112">
        <v>0</v>
      </c>
      <c r="K42" s="108">
        <f>J42/J30</f>
        <v>0</v>
      </c>
      <c r="M42"/>
      <c r="AE42"/>
      <c r="AH42"/>
      <c r="AK42"/>
      <c r="AN42"/>
      <c r="AO42"/>
      <c r="AR42" s="2"/>
      <c r="AS42" s="2"/>
    </row>
    <row r="43" spans="3:52" x14ac:dyDescent="0.15">
      <c r="C43" s="51"/>
      <c r="D43" s="2"/>
      <c r="E43" s="112"/>
      <c r="F43" s="108"/>
      <c r="H43" s="51"/>
      <c r="I43" s="2"/>
      <c r="J43" s="112"/>
      <c r="K43" s="108"/>
      <c r="M43"/>
      <c r="AE43"/>
      <c r="AH43"/>
      <c r="AK43"/>
      <c r="AN43"/>
      <c r="AO43"/>
      <c r="AR43" s="2"/>
      <c r="AS43" s="2"/>
    </row>
    <row r="44" spans="3:52" x14ac:dyDescent="0.15">
      <c r="C44" s="67" t="s">
        <v>46</v>
      </c>
      <c r="D44" s="31"/>
      <c r="E44" s="68">
        <f>SUM(E34:E42)</f>
        <v>58980</v>
      </c>
      <c r="F44" s="71">
        <f>E44/E30</f>
        <v>0.51964757709251097</v>
      </c>
      <c r="H44" s="67" t="str">
        <f>C44</f>
        <v>Total des passifs courants</v>
      </c>
      <c r="I44" s="31"/>
      <c r="J44" s="68">
        <f>SUM(J34:J42)</f>
        <v>111000</v>
      </c>
      <c r="K44" s="71">
        <f>J44/J30</f>
        <v>0.38412026078651218</v>
      </c>
      <c r="M44"/>
      <c r="AE44"/>
      <c r="AH44"/>
      <c r="AK44"/>
      <c r="AN44"/>
      <c r="AO44"/>
      <c r="AR44" s="2"/>
      <c r="AS44" s="21" t="s">
        <v>0</v>
      </c>
      <c r="AT44" s="2"/>
      <c r="AU44" s="2"/>
      <c r="AV44" s="2"/>
      <c r="AW44" s="2"/>
      <c r="AX44" s="2"/>
      <c r="AY44" s="2"/>
      <c r="AZ44" s="2"/>
    </row>
    <row r="45" spans="3:52" x14ac:dyDescent="0.15">
      <c r="C45" s="49"/>
      <c r="D45" s="2"/>
      <c r="E45" s="107"/>
      <c r="F45" s="108"/>
      <c r="H45" s="49"/>
      <c r="I45" s="2"/>
      <c r="J45" s="107"/>
      <c r="K45" s="108"/>
      <c r="M45"/>
      <c r="AE45"/>
      <c r="AH45"/>
      <c r="AK45"/>
      <c r="AN45"/>
      <c r="AO45"/>
      <c r="AR45" s="2"/>
      <c r="AS45" s="2"/>
      <c r="AT45" s="2"/>
      <c r="AU45" s="2"/>
      <c r="AV45" s="2"/>
      <c r="AW45" s="2"/>
      <c r="AX45" s="2"/>
      <c r="AY45" s="2"/>
      <c r="AZ45" s="2"/>
    </row>
    <row r="46" spans="3:52" x14ac:dyDescent="0.15">
      <c r="C46" s="73" t="s">
        <v>47</v>
      </c>
      <c r="D46" s="72"/>
      <c r="E46" s="114" t="s">
        <v>0</v>
      </c>
      <c r="F46" s="115" t="s">
        <v>0</v>
      </c>
      <c r="H46" s="73" t="str">
        <f>C46</f>
        <v>Passif non courant</v>
      </c>
      <c r="I46" s="72"/>
      <c r="J46" s="114" t="s">
        <v>0</v>
      </c>
      <c r="K46" s="115" t="s">
        <v>0</v>
      </c>
      <c r="M46"/>
      <c r="AE46"/>
      <c r="AH46"/>
      <c r="AK46"/>
      <c r="AN46"/>
      <c r="AO46"/>
      <c r="AR46" s="27"/>
      <c r="AS46" s="14"/>
      <c r="AT46" s="14"/>
      <c r="AU46" s="14"/>
      <c r="AV46" s="14"/>
      <c r="AW46" s="14"/>
      <c r="AX46" s="14"/>
      <c r="AY46" s="14"/>
      <c r="AZ46" s="14"/>
    </row>
    <row r="47" spans="3:52" x14ac:dyDescent="0.15">
      <c r="C47" s="49"/>
      <c r="D47" s="2"/>
      <c r="E47" s="107"/>
      <c r="F47" s="108"/>
      <c r="H47" s="49"/>
      <c r="I47" s="2"/>
      <c r="J47" s="107"/>
      <c r="K47" s="108"/>
      <c r="M47"/>
      <c r="AE47"/>
      <c r="AH47"/>
      <c r="AK47"/>
      <c r="AN47"/>
      <c r="AO47"/>
      <c r="AR47" s="2"/>
      <c r="AS47" s="2"/>
      <c r="AT47" s="2"/>
      <c r="AU47" s="2"/>
      <c r="AV47" s="2"/>
      <c r="AW47" s="2"/>
      <c r="AX47" s="2"/>
      <c r="AY47" s="2"/>
      <c r="AZ47" s="2"/>
    </row>
    <row r="48" spans="3:52" x14ac:dyDescent="0.15">
      <c r="C48" s="51" t="s">
        <v>160</v>
      </c>
      <c r="D48" s="2"/>
      <c r="E48" s="112">
        <v>0</v>
      </c>
      <c r="F48" s="108">
        <f>E48/E30</f>
        <v>0</v>
      </c>
      <c r="H48" s="51" t="str">
        <f>C48</f>
        <v xml:space="preserve"> Emprunts hypothécaires </v>
      </c>
      <c r="I48" s="2"/>
      <c r="J48" s="112">
        <v>0</v>
      </c>
      <c r="K48" s="108">
        <f>J48/J30</f>
        <v>0</v>
      </c>
      <c r="M48"/>
      <c r="AE48"/>
      <c r="AH48"/>
      <c r="AK48"/>
      <c r="AN48"/>
      <c r="AO48"/>
      <c r="AR48" s="2"/>
      <c r="AS48" s="21" t="s">
        <v>0</v>
      </c>
      <c r="AT48" s="2"/>
      <c r="AU48" s="2"/>
      <c r="AV48" s="2"/>
      <c r="AW48" s="2"/>
      <c r="AX48" s="2"/>
      <c r="AY48" s="2"/>
      <c r="AZ48" s="2"/>
    </row>
    <row r="49" spans="3:52" x14ac:dyDescent="0.15">
      <c r="C49" s="51" t="s">
        <v>48</v>
      </c>
      <c r="D49" s="2"/>
      <c r="E49" s="112">
        <v>0</v>
      </c>
      <c r="F49" s="108">
        <f>E49/E30</f>
        <v>0</v>
      </c>
      <c r="H49" s="51" t="str">
        <f>C49</f>
        <v xml:space="preserve"> Emprunts obligataires</v>
      </c>
      <c r="I49" s="2"/>
      <c r="J49" s="112">
        <v>0</v>
      </c>
      <c r="K49" s="108">
        <f>J49/J30</f>
        <v>0</v>
      </c>
      <c r="M49"/>
      <c r="AE49"/>
      <c r="AH49"/>
      <c r="AK49"/>
      <c r="AN49"/>
      <c r="AO49"/>
      <c r="AR49" s="2"/>
      <c r="AS49" s="21"/>
      <c r="AT49" s="2"/>
      <c r="AU49" s="2"/>
      <c r="AV49" s="2"/>
      <c r="AW49" s="2"/>
      <c r="AX49" s="2"/>
      <c r="AY49" s="2"/>
      <c r="AZ49" s="2"/>
    </row>
    <row r="50" spans="3:52" x14ac:dyDescent="0.15">
      <c r="C50" s="51" t="s">
        <v>49</v>
      </c>
      <c r="D50" s="2"/>
      <c r="E50" s="112">
        <v>0</v>
      </c>
      <c r="F50" s="108">
        <f>E50/E30</f>
        <v>0</v>
      </c>
      <c r="H50" s="51" t="str">
        <f>C50</f>
        <v xml:space="preserve"> Obligations découlant de contrats de location-financement</v>
      </c>
      <c r="I50" s="2"/>
      <c r="J50" s="112">
        <v>0</v>
      </c>
      <c r="K50" s="108">
        <f>J50/J30</f>
        <v>0</v>
      </c>
      <c r="M50"/>
      <c r="AE50"/>
      <c r="AH50"/>
      <c r="AK50"/>
      <c r="AN50"/>
      <c r="AO50"/>
      <c r="AR50" s="2"/>
      <c r="AS50" s="21"/>
      <c r="AT50" s="2"/>
      <c r="AU50" s="2"/>
      <c r="AV50" s="2"/>
      <c r="AW50" s="2"/>
      <c r="AX50" s="2"/>
      <c r="AY50" s="2"/>
      <c r="AZ50" s="2"/>
    </row>
    <row r="51" spans="3:52" x14ac:dyDescent="0.15">
      <c r="C51" s="51" t="s">
        <v>50</v>
      </c>
      <c r="D51" s="2"/>
      <c r="E51" s="112">
        <v>0</v>
      </c>
      <c r="F51" s="108">
        <f>E51/E30</f>
        <v>0</v>
      </c>
      <c r="H51" s="51" t="str">
        <f>C51</f>
        <v xml:space="preserve"> Impôts différés</v>
      </c>
      <c r="I51" s="2"/>
      <c r="J51" s="112">
        <v>0</v>
      </c>
      <c r="K51" s="108">
        <f>J51/J30</f>
        <v>0</v>
      </c>
      <c r="M51"/>
      <c r="AE51"/>
      <c r="AH51"/>
      <c r="AK51"/>
      <c r="AN51"/>
      <c r="AO51"/>
      <c r="AR51" s="2"/>
      <c r="AS51" s="21"/>
      <c r="AT51" s="2"/>
      <c r="AU51" s="2"/>
      <c r="AV51" s="2"/>
      <c r="AW51" s="2"/>
      <c r="AX51" s="2"/>
      <c r="AY51" s="2"/>
      <c r="AZ51" s="2"/>
    </row>
    <row r="52" spans="3:52" x14ac:dyDescent="0.15">
      <c r="C52" s="49"/>
      <c r="D52" s="2"/>
      <c r="E52" s="107"/>
      <c r="F52" s="108"/>
      <c r="H52" s="49"/>
      <c r="I52" s="2"/>
      <c r="J52" s="107"/>
      <c r="K52" s="108"/>
      <c r="M52"/>
      <c r="AE52"/>
      <c r="AH52"/>
      <c r="AK52"/>
      <c r="AN52"/>
      <c r="AO52"/>
      <c r="AR52" s="2"/>
      <c r="AS52" s="2"/>
      <c r="AT52" s="2"/>
      <c r="AU52" s="2"/>
      <c r="AV52" s="2"/>
      <c r="AW52" s="2"/>
      <c r="AX52" s="2"/>
      <c r="AY52" s="2"/>
      <c r="AZ52" s="2"/>
    </row>
    <row r="53" spans="3:52" x14ac:dyDescent="0.15">
      <c r="C53" s="25" t="s">
        <v>154</v>
      </c>
      <c r="D53" s="14"/>
      <c r="E53" s="26">
        <f>+SUM(E48:E51)</f>
        <v>0</v>
      </c>
      <c r="F53" s="16">
        <f>E53/E30</f>
        <v>0</v>
      </c>
      <c r="H53" s="25" t="str">
        <f>C53</f>
        <v>Total des passifs non courant</v>
      </c>
      <c r="I53" s="14"/>
      <c r="J53" s="26">
        <f>+SUM(J48:J51)</f>
        <v>0</v>
      </c>
      <c r="K53" s="16">
        <f>J53/J30</f>
        <v>0</v>
      </c>
      <c r="M53"/>
      <c r="AE53"/>
      <c r="AH53"/>
      <c r="AK53"/>
      <c r="AN53"/>
      <c r="AO53"/>
      <c r="AR53" s="27"/>
      <c r="AS53" s="14"/>
      <c r="AT53" s="14"/>
      <c r="AU53" s="14"/>
      <c r="AV53" s="14"/>
      <c r="AW53" s="14"/>
      <c r="AX53" s="14"/>
      <c r="AY53" s="14"/>
      <c r="AZ53" s="14"/>
    </row>
    <row r="54" spans="3:52" x14ac:dyDescent="0.15">
      <c r="C54" s="89"/>
      <c r="D54" s="90"/>
      <c r="E54" s="116"/>
      <c r="F54" s="117"/>
      <c r="H54" s="89"/>
      <c r="I54" s="90"/>
      <c r="J54" s="116"/>
      <c r="K54" s="117"/>
      <c r="M54"/>
      <c r="AE54"/>
      <c r="AH54"/>
      <c r="AK54"/>
      <c r="AN54"/>
      <c r="AO54"/>
      <c r="AR54" s="27"/>
      <c r="AS54" s="14"/>
      <c r="AT54" s="14"/>
      <c r="AU54" s="14"/>
      <c r="AV54" s="14"/>
      <c r="AW54" s="14"/>
      <c r="AX54" s="14"/>
      <c r="AY54" s="14"/>
      <c r="AZ54" s="14"/>
    </row>
    <row r="55" spans="3:52" x14ac:dyDescent="0.15">
      <c r="C55" s="94" t="s">
        <v>155</v>
      </c>
      <c r="D55" s="90"/>
      <c r="E55" s="95">
        <f>+E44+E53</f>
        <v>58980</v>
      </c>
      <c r="F55" s="96">
        <f>E55/E30</f>
        <v>0.51964757709251097</v>
      </c>
      <c r="H55" s="94" t="str">
        <f>C55</f>
        <v>TOTAL DES PASSIFS</v>
      </c>
      <c r="I55" s="90"/>
      <c r="J55" s="95">
        <f>+J44+J53</f>
        <v>111000</v>
      </c>
      <c r="K55" s="96">
        <f>J55/J30</f>
        <v>0.38412026078651218</v>
      </c>
      <c r="M55"/>
      <c r="AE55"/>
      <c r="AH55"/>
      <c r="AK55"/>
      <c r="AN55"/>
      <c r="AO55"/>
      <c r="AR55" s="27"/>
      <c r="AS55" s="14"/>
      <c r="AT55" s="14"/>
      <c r="AU55" s="14"/>
      <c r="AV55" s="14"/>
      <c r="AW55" s="14"/>
      <c r="AX55" s="14"/>
      <c r="AY55" s="14"/>
      <c r="AZ55" s="14"/>
    </row>
    <row r="56" spans="3:52" x14ac:dyDescent="0.15">
      <c r="C56" s="49"/>
      <c r="E56" s="107"/>
      <c r="F56" s="108"/>
      <c r="H56" s="49"/>
      <c r="I56" s="1"/>
      <c r="J56" s="107"/>
      <c r="K56" s="108"/>
      <c r="M56"/>
      <c r="AE56"/>
      <c r="AH56"/>
      <c r="AK56"/>
      <c r="AN56"/>
      <c r="AO56"/>
      <c r="AR56" s="2"/>
      <c r="AS56" s="2"/>
      <c r="AT56" s="2"/>
      <c r="AU56" s="2"/>
      <c r="AV56" s="2"/>
      <c r="AW56" s="2"/>
      <c r="AX56" s="2"/>
      <c r="AY56" s="2"/>
      <c r="AZ56" s="2"/>
    </row>
    <row r="57" spans="3:52" x14ac:dyDescent="0.15">
      <c r="C57" s="75" t="s">
        <v>51</v>
      </c>
      <c r="E57" s="76" t="s">
        <v>0</v>
      </c>
      <c r="F57" s="77" t="s">
        <v>0</v>
      </c>
      <c r="H57" s="75" t="str">
        <f>C57</f>
        <v>CAPITAUX PROPRES</v>
      </c>
      <c r="I57" s="1"/>
      <c r="J57" s="76" t="s">
        <v>0</v>
      </c>
      <c r="K57" s="77" t="s">
        <v>0</v>
      </c>
      <c r="M57"/>
      <c r="AE57"/>
      <c r="AH57"/>
      <c r="AK57"/>
      <c r="AN57"/>
      <c r="AO57"/>
      <c r="AR57" s="2"/>
      <c r="AS57" s="21" t="s">
        <v>0</v>
      </c>
      <c r="AT57" s="2"/>
      <c r="AU57" s="2"/>
      <c r="AV57" s="2"/>
      <c r="AW57" s="2"/>
      <c r="AX57" s="2"/>
      <c r="AY57" s="2"/>
      <c r="AZ57" s="2"/>
    </row>
    <row r="58" spans="3:52" x14ac:dyDescent="0.15">
      <c r="C58" s="78"/>
      <c r="D58" s="79"/>
      <c r="E58" s="118"/>
      <c r="F58" s="119"/>
      <c r="H58" s="78"/>
      <c r="I58" s="79"/>
      <c r="J58" s="118"/>
      <c r="K58" s="119"/>
      <c r="M58"/>
      <c r="AE58"/>
      <c r="AH58"/>
      <c r="AK58"/>
      <c r="AN58"/>
      <c r="AO58"/>
      <c r="AR58" s="2"/>
      <c r="AS58" s="21"/>
      <c r="AT58" s="2"/>
      <c r="AU58" s="2"/>
      <c r="AV58" s="2"/>
      <c r="AW58" s="2"/>
      <c r="AX58" s="2"/>
      <c r="AY58" s="2"/>
      <c r="AZ58" s="2"/>
    </row>
    <row r="59" spans="3:52" x14ac:dyDescent="0.15">
      <c r="C59" s="81" t="s">
        <v>52</v>
      </c>
      <c r="D59" s="79"/>
      <c r="E59" s="112">
        <v>12000</v>
      </c>
      <c r="F59" s="120">
        <f>E59/$E$30</f>
        <v>0.10572687224669604</v>
      </c>
      <c r="H59" s="81" t="str">
        <f>C59</f>
        <v xml:space="preserve"> Capital actions</v>
      </c>
      <c r="I59" s="79"/>
      <c r="J59" s="112">
        <v>12000</v>
      </c>
      <c r="K59" s="120">
        <f>J59/$J$30</f>
        <v>4.1526514679622942E-2</v>
      </c>
      <c r="M59"/>
      <c r="AE59"/>
      <c r="AH59"/>
      <c r="AK59"/>
      <c r="AN59"/>
      <c r="AO59"/>
      <c r="AR59" s="2"/>
      <c r="AS59" s="21"/>
      <c r="AT59" s="2"/>
      <c r="AU59" s="2"/>
      <c r="AV59" s="2"/>
      <c r="AW59" s="2"/>
      <c r="AX59" s="2"/>
      <c r="AY59" s="2"/>
      <c r="AZ59" s="2"/>
    </row>
    <row r="60" spans="3:52" x14ac:dyDescent="0.15">
      <c r="C60" s="81" t="s">
        <v>159</v>
      </c>
      <c r="D60" s="79"/>
      <c r="E60" s="112">
        <v>0</v>
      </c>
      <c r="F60" s="120">
        <f t="shared" ref="F60:F63" si="1">E60/$E$30</f>
        <v>0</v>
      </c>
      <c r="H60" s="81" t="str">
        <f>C60</f>
        <v xml:space="preserve"> Surplus d’apports</v>
      </c>
      <c r="I60" s="79"/>
      <c r="J60" s="112">
        <f>(1000-12700)</f>
        <v>-11700</v>
      </c>
      <c r="K60" s="120">
        <f>J60/$J$30</f>
        <v>-4.0488351812632363E-2</v>
      </c>
      <c r="M60"/>
      <c r="AE60"/>
      <c r="AH60"/>
      <c r="AK60"/>
      <c r="AN60"/>
      <c r="AO60"/>
      <c r="AR60" s="2"/>
      <c r="AS60" s="21"/>
      <c r="AT60" s="2"/>
      <c r="AU60" s="2"/>
      <c r="AV60" s="2"/>
      <c r="AW60" s="2"/>
      <c r="AX60" s="2"/>
      <c r="AY60" s="2"/>
      <c r="AZ60" s="2"/>
    </row>
    <row r="61" spans="3:52" x14ac:dyDescent="0.15">
      <c r="C61" s="81" t="s">
        <v>53</v>
      </c>
      <c r="D61" s="79"/>
      <c r="E61" s="112">
        <v>42520</v>
      </c>
      <c r="F61" s="120">
        <f t="shared" si="1"/>
        <v>0.37462555066079295</v>
      </c>
      <c r="H61" s="81" t="str">
        <f>C61</f>
        <v xml:space="preserve"> Résultats non distribués</v>
      </c>
      <c r="I61" s="79"/>
      <c r="J61" s="112">
        <f>+E61+'État des Résultats'!E47</f>
        <v>177672</v>
      </c>
      <c r="K61" s="120">
        <f>J61/$J$30</f>
        <v>0.61484157634649728</v>
      </c>
      <c r="M61"/>
      <c r="N61" s="270" t="s">
        <v>0</v>
      </c>
      <c r="AE61"/>
      <c r="AH61"/>
      <c r="AK61"/>
      <c r="AN61"/>
      <c r="AO61"/>
      <c r="AR61" s="2"/>
      <c r="AS61" s="21"/>
      <c r="AT61" s="2"/>
      <c r="AU61" s="2"/>
      <c r="AV61" s="2"/>
      <c r="AW61" s="2"/>
      <c r="AX61" s="2"/>
      <c r="AY61" s="2"/>
      <c r="AZ61" s="2"/>
    </row>
    <row r="62" spans="3:52" x14ac:dyDescent="0.15">
      <c r="C62" s="81" t="s">
        <v>54</v>
      </c>
      <c r="D62" s="79"/>
      <c r="E62" s="112">
        <v>0</v>
      </c>
      <c r="F62" s="120">
        <f t="shared" si="1"/>
        <v>0</v>
      </c>
      <c r="H62" s="81" t="str">
        <f>C62</f>
        <v xml:space="preserve"> Cumul des autres éléments du résultat global</v>
      </c>
      <c r="I62" s="79"/>
      <c r="J62" s="112">
        <v>0</v>
      </c>
      <c r="K62" s="120">
        <f>J62/$J$30</f>
        <v>0</v>
      </c>
      <c r="M62"/>
      <c r="N62" s="275" t="s">
        <v>0</v>
      </c>
      <c r="AE62"/>
      <c r="AH62"/>
      <c r="AK62"/>
      <c r="AN62"/>
      <c r="AO62"/>
      <c r="AR62" s="2"/>
      <c r="AS62" s="21"/>
      <c r="AT62" s="2"/>
      <c r="AU62" s="2"/>
      <c r="AV62" s="2"/>
      <c r="AW62" s="2"/>
      <c r="AX62" s="2"/>
      <c r="AY62" s="2"/>
      <c r="AZ62" s="2"/>
    </row>
    <row r="63" spans="3:52" x14ac:dyDescent="0.15">
      <c r="C63" s="81" t="s">
        <v>156</v>
      </c>
      <c r="D63" s="79"/>
      <c r="E63" s="112">
        <v>0</v>
      </c>
      <c r="F63" s="120">
        <f t="shared" si="1"/>
        <v>0</v>
      </c>
      <c r="H63" s="81" t="str">
        <f>C63</f>
        <v xml:space="preserve"> Participation ne donnant pas le contrôle</v>
      </c>
      <c r="I63" s="79"/>
      <c r="J63" s="112">
        <v>0</v>
      </c>
      <c r="K63" s="120">
        <f>J63/$J$30</f>
        <v>0</v>
      </c>
      <c r="M63"/>
      <c r="AE63"/>
      <c r="AH63"/>
      <c r="AK63"/>
      <c r="AN63"/>
      <c r="AO63"/>
      <c r="AR63" s="2"/>
      <c r="AS63" s="21"/>
      <c r="AT63" s="2"/>
      <c r="AU63" s="2"/>
      <c r="AV63" s="2"/>
      <c r="AW63" s="2"/>
      <c r="AX63" s="2"/>
      <c r="AY63" s="2"/>
      <c r="AZ63" s="2"/>
    </row>
    <row r="64" spans="3:52" x14ac:dyDescent="0.15">
      <c r="C64" s="80"/>
      <c r="E64" s="107"/>
      <c r="F64" s="108"/>
      <c r="H64" s="80"/>
      <c r="I64" s="1"/>
      <c r="J64" s="107"/>
      <c r="K64" s="108"/>
      <c r="M64"/>
      <c r="AE64"/>
      <c r="AH64"/>
      <c r="AK64"/>
      <c r="AN64"/>
      <c r="AO64"/>
      <c r="AR64" s="2"/>
      <c r="AS64" s="2"/>
      <c r="AT64" s="2"/>
      <c r="AU64" s="2"/>
      <c r="AV64" s="2"/>
      <c r="AW64" s="2"/>
      <c r="AX64" s="2"/>
      <c r="AY64" s="2"/>
      <c r="AZ64" s="2"/>
    </row>
    <row r="65" spans="3:52" ht="14" thickBot="1" x14ac:dyDescent="0.2">
      <c r="C65" s="99" t="s">
        <v>55</v>
      </c>
      <c r="D65" s="17"/>
      <c r="E65" s="100">
        <f>+SUM(E59:E63)</f>
        <v>54520</v>
      </c>
      <c r="F65" s="101">
        <f>E65/E30</f>
        <v>0.48035242290748897</v>
      </c>
      <c r="H65" s="99" t="str">
        <f>C65</f>
        <v>Total des capitaux propres</v>
      </c>
      <c r="I65" s="17"/>
      <c r="J65" s="100">
        <f>+SUM(J59:J63)</f>
        <v>177972</v>
      </c>
      <c r="K65" s="101">
        <f>J65/J30</f>
        <v>0.61587973921348782</v>
      </c>
      <c r="M65"/>
      <c r="AE65"/>
      <c r="AH65"/>
      <c r="AK65"/>
      <c r="AN65"/>
      <c r="AO65"/>
      <c r="AR65" s="27"/>
      <c r="AS65" s="36" t="s">
        <v>0</v>
      </c>
      <c r="AT65" s="36" t="s">
        <v>0</v>
      </c>
      <c r="AU65" s="14"/>
      <c r="AV65" s="14"/>
      <c r="AW65" s="14"/>
      <c r="AX65" s="14"/>
      <c r="AY65" s="14"/>
      <c r="AZ65" s="14"/>
    </row>
    <row r="66" spans="3:52" ht="15" thickTop="1" thickBot="1" x14ac:dyDescent="0.2">
      <c r="C66" s="84"/>
      <c r="E66" s="121"/>
      <c r="F66" s="122"/>
      <c r="H66" s="84"/>
      <c r="I66" s="1"/>
      <c r="J66" s="121"/>
      <c r="K66" s="122"/>
      <c r="P66" s="12"/>
      <c r="S66" s="1"/>
      <c r="V66" s="1"/>
      <c r="Y66" s="1"/>
      <c r="AB66" s="1"/>
    </row>
    <row r="67" spans="3:52" ht="15" thickTop="1" thickBot="1" x14ac:dyDescent="0.2">
      <c r="C67" s="97" t="s">
        <v>125</v>
      </c>
      <c r="D67"/>
      <c r="E67" s="98">
        <f>+E55+E65</f>
        <v>113500</v>
      </c>
      <c r="F67" s="103">
        <f>E67/E30</f>
        <v>1</v>
      </c>
      <c r="H67" s="97" t="str">
        <f>C67</f>
        <v>TOTAL DES PASSIFS ET DES CAPITAUX PROPRES</v>
      </c>
      <c r="J67" s="98">
        <f>+J55+J65</f>
        <v>288972</v>
      </c>
      <c r="K67" s="103">
        <f>J67/J30</f>
        <v>1</v>
      </c>
      <c r="M67"/>
      <c r="Y67" s="1"/>
      <c r="AB67" s="1"/>
      <c r="AP67" s="38" t="s">
        <v>0</v>
      </c>
    </row>
    <row r="68" spans="3:52" ht="14" thickTop="1" x14ac:dyDescent="0.15">
      <c r="D68"/>
      <c r="H68" s="38"/>
      <c r="I68" s="48"/>
      <c r="J68"/>
      <c r="M68"/>
      <c r="Y68" s="1"/>
      <c r="AB68" s="1"/>
    </row>
    <row r="69" spans="3:52" x14ac:dyDescent="0.15">
      <c r="D69"/>
      <c r="E69" s="275" t="s">
        <v>0</v>
      </c>
      <c r="H69" s="38"/>
      <c r="I69" s="48"/>
      <c r="J69" s="275" t="s">
        <v>0</v>
      </c>
      <c r="M69"/>
      <c r="Y69" s="1"/>
      <c r="AB69" s="1"/>
    </row>
    <row r="70" spans="3:52" x14ac:dyDescent="0.15">
      <c r="D70"/>
      <c r="H70" s="38"/>
      <c r="I70" s="48"/>
      <c r="J70"/>
      <c r="M70"/>
      <c r="Y70" s="1"/>
      <c r="AB70" s="1"/>
    </row>
    <row r="71" spans="3:52" x14ac:dyDescent="0.15">
      <c r="D71"/>
      <c r="H71" s="38"/>
      <c r="I71" s="48"/>
      <c r="J71"/>
      <c r="M71"/>
      <c r="Y71" s="1"/>
      <c r="AB71" s="1"/>
    </row>
    <row r="72" spans="3:52" x14ac:dyDescent="0.15">
      <c r="D72"/>
      <c r="H72" s="38"/>
      <c r="I72" s="48"/>
      <c r="J72"/>
      <c r="M72"/>
      <c r="Y72" s="1"/>
      <c r="AB72" s="1"/>
    </row>
    <row r="73" spans="3:52" x14ac:dyDescent="0.15">
      <c r="D73"/>
      <c r="H73" s="38"/>
      <c r="I73" s="48"/>
      <c r="J73"/>
      <c r="M73"/>
      <c r="Y73" s="1"/>
      <c r="AB73" s="1"/>
    </row>
    <row r="74" spans="3:52" x14ac:dyDescent="0.15">
      <c r="D74"/>
      <c r="I74" s="48"/>
      <c r="J74"/>
      <c r="M74"/>
      <c r="Y74" s="1"/>
      <c r="AB74" s="1"/>
    </row>
    <row r="75" spans="3:52" x14ac:dyDescent="0.15">
      <c r="D75"/>
      <c r="I75" s="48"/>
      <c r="J75"/>
      <c r="M75"/>
      <c r="Y75" s="1"/>
      <c r="AB75" s="1"/>
    </row>
    <row r="76" spans="3:52" x14ac:dyDescent="0.15">
      <c r="D76"/>
      <c r="I76" s="48"/>
      <c r="J76"/>
      <c r="M76"/>
      <c r="Y76" s="1"/>
      <c r="AB76" s="1"/>
    </row>
    <row r="77" spans="3:52" x14ac:dyDescent="0.15">
      <c r="D77"/>
      <c r="I77" s="48"/>
      <c r="J77"/>
      <c r="M77"/>
      <c r="Y77" s="1"/>
      <c r="AB77" s="1"/>
    </row>
    <row r="78" spans="3:52" x14ac:dyDescent="0.15">
      <c r="D78"/>
      <c r="I78" s="48"/>
      <c r="J78"/>
      <c r="M78"/>
      <c r="Y78" s="1"/>
      <c r="AB78" s="1"/>
    </row>
    <row r="79" spans="3:52" x14ac:dyDescent="0.15">
      <c r="D79"/>
      <c r="J79"/>
      <c r="M79"/>
      <c r="Y79" s="1"/>
      <c r="AB79" s="1"/>
    </row>
    <row r="80" spans="3:52" x14ac:dyDescent="0.15">
      <c r="D80"/>
      <c r="J80"/>
      <c r="M80"/>
      <c r="Y80" s="1"/>
      <c r="AB80" s="1"/>
    </row>
    <row r="81" spans="4:28" x14ac:dyDescent="0.15">
      <c r="D81"/>
      <c r="J81"/>
      <c r="M81"/>
      <c r="Y81" s="1"/>
      <c r="AB81" s="1"/>
    </row>
    <row r="82" spans="4:28" x14ac:dyDescent="0.15">
      <c r="D82"/>
      <c r="J82"/>
      <c r="M82"/>
      <c r="Y82" s="1"/>
      <c r="AB82" s="1"/>
    </row>
    <row r="83" spans="4:28" x14ac:dyDescent="0.15">
      <c r="D83"/>
      <c r="J83"/>
      <c r="M83"/>
      <c r="Y83" s="1"/>
      <c r="AB83" s="1"/>
    </row>
    <row r="84" spans="4:28" x14ac:dyDescent="0.15">
      <c r="D84"/>
      <c r="J84"/>
      <c r="M84"/>
      <c r="Y84" s="1"/>
      <c r="AB84" s="1"/>
    </row>
    <row r="85" spans="4:28" x14ac:dyDescent="0.15">
      <c r="D85"/>
      <c r="J85"/>
      <c r="M85"/>
      <c r="Y85" s="1"/>
      <c r="AB85" s="1"/>
    </row>
    <row r="86" spans="4:28" x14ac:dyDescent="0.15">
      <c r="D86"/>
      <c r="J86"/>
      <c r="M86"/>
      <c r="Y86" s="1"/>
      <c r="AB86" s="1"/>
    </row>
    <row r="87" spans="4:28" x14ac:dyDescent="0.15">
      <c r="D87"/>
      <c r="J87"/>
      <c r="M87"/>
      <c r="Y87" s="1"/>
      <c r="AB87" s="1"/>
    </row>
    <row r="88" spans="4:28" x14ac:dyDescent="0.15">
      <c r="D88"/>
      <c r="J88"/>
      <c r="M88"/>
      <c r="Y88" s="1"/>
      <c r="AB88" s="1"/>
    </row>
    <row r="89" spans="4:28" x14ac:dyDescent="0.15">
      <c r="D89"/>
      <c r="J89"/>
      <c r="M89"/>
      <c r="Y89" s="1"/>
      <c r="AB89" s="1"/>
    </row>
    <row r="90" spans="4:28" x14ac:dyDescent="0.15">
      <c r="D90"/>
      <c r="J90"/>
      <c r="M90"/>
      <c r="Y90" s="1"/>
      <c r="AB90" s="1"/>
    </row>
    <row r="91" spans="4:28" x14ac:dyDescent="0.15">
      <c r="D91"/>
      <c r="J91"/>
      <c r="M91"/>
      <c r="Y91" s="1"/>
      <c r="AB91" s="1"/>
    </row>
    <row r="92" spans="4:28" x14ac:dyDescent="0.15">
      <c r="Y92" s="1"/>
      <c r="AB92" s="1"/>
    </row>
    <row r="93" spans="4:28" x14ac:dyDescent="0.15">
      <c r="Y93" s="1"/>
      <c r="AB93" s="1"/>
    </row>
    <row r="94" spans="4:28" x14ac:dyDescent="0.15">
      <c r="Y94" s="1"/>
      <c r="AB94" s="1"/>
    </row>
    <row r="95" spans="4:28" x14ac:dyDescent="0.15">
      <c r="Y95" s="1"/>
      <c r="AB95" s="1"/>
    </row>
    <row r="96" spans="4:28" x14ac:dyDescent="0.15">
      <c r="Y96" s="1"/>
      <c r="AB96" s="1"/>
    </row>
    <row r="97" spans="25:28" x14ac:dyDescent="0.15">
      <c r="Y97" s="1"/>
      <c r="AB97" s="1"/>
    </row>
    <row r="98" spans="25:28" x14ac:dyDescent="0.15">
      <c r="Y98" s="1"/>
      <c r="AB98" s="1"/>
    </row>
    <row r="99" spans="25:28" x14ac:dyDescent="0.15">
      <c r="Y99" s="1"/>
      <c r="AB99" s="1"/>
    </row>
    <row r="100" spans="25:28" x14ac:dyDescent="0.15">
      <c r="Y100" s="1"/>
      <c r="AB100" s="1"/>
    </row>
    <row r="101" spans="25:28" x14ac:dyDescent="0.15">
      <c r="Y101" s="1"/>
      <c r="AB101" s="1"/>
    </row>
    <row r="102" spans="25:28" x14ac:dyDescent="0.15">
      <c r="Y102" s="1"/>
      <c r="AB102" s="1"/>
    </row>
    <row r="103" spans="25:28" x14ac:dyDescent="0.15">
      <c r="Y103" s="1"/>
      <c r="AB103" s="1"/>
    </row>
    <row r="104" spans="25:28" x14ac:dyDescent="0.15">
      <c r="Y104" s="1"/>
      <c r="AB104" s="1"/>
    </row>
    <row r="105" spans="25:28" x14ac:dyDescent="0.15">
      <c r="Y105" s="1"/>
      <c r="AB105" s="1"/>
    </row>
    <row r="106" spans="25:28" x14ac:dyDescent="0.15">
      <c r="Y106" s="1"/>
      <c r="AB106" s="1"/>
    </row>
    <row r="107" spans="25:28" x14ac:dyDescent="0.15">
      <c r="Y107" s="1"/>
      <c r="AB107" s="1"/>
    </row>
    <row r="108" spans="25:28" x14ac:dyDescent="0.15">
      <c r="Y108" s="1"/>
      <c r="AB108" s="1"/>
    </row>
    <row r="109" spans="25:28" x14ac:dyDescent="0.15">
      <c r="Y109" s="1"/>
      <c r="AB109" s="1"/>
    </row>
    <row r="110" spans="25:28" x14ac:dyDescent="0.15">
      <c r="Y110" s="1"/>
      <c r="AB110" s="1"/>
    </row>
    <row r="111" spans="25:28" x14ac:dyDescent="0.15">
      <c r="Y111" s="1"/>
      <c r="AB111" s="1"/>
    </row>
    <row r="112" spans="25:28" x14ac:dyDescent="0.15">
      <c r="Y112" s="1"/>
      <c r="AB112" s="1"/>
    </row>
    <row r="113" spans="25:28" x14ac:dyDescent="0.15">
      <c r="Y113" s="1"/>
      <c r="AB113" s="1"/>
    </row>
    <row r="114" spans="25:28" x14ac:dyDescent="0.15">
      <c r="Y114" s="1"/>
      <c r="AB114" s="1"/>
    </row>
    <row r="115" spans="25:28" x14ac:dyDescent="0.15">
      <c r="Y115" s="1"/>
      <c r="AB115" s="1"/>
    </row>
    <row r="116" spans="25:28" x14ac:dyDescent="0.15">
      <c r="Y116" s="1"/>
      <c r="AB116" s="1"/>
    </row>
    <row r="117" spans="25:28" x14ac:dyDescent="0.15">
      <c r="Y117" s="1"/>
      <c r="AB117" s="1"/>
    </row>
    <row r="118" spans="25:28" x14ac:dyDescent="0.15">
      <c r="Y118" s="1"/>
      <c r="AB118" s="1"/>
    </row>
    <row r="119" spans="25:28" x14ac:dyDescent="0.15">
      <c r="Y119" s="1"/>
      <c r="AB119" s="1"/>
    </row>
    <row r="120" spans="25:28" x14ac:dyDescent="0.15">
      <c r="Y120" s="1"/>
      <c r="AB120" s="1"/>
    </row>
    <row r="121" spans="25:28" x14ac:dyDescent="0.15">
      <c r="Y121" s="1"/>
      <c r="AB121" s="1"/>
    </row>
    <row r="122" spans="25:28" x14ac:dyDescent="0.15">
      <c r="Y122" s="1"/>
      <c r="AB122" s="1"/>
    </row>
    <row r="123" spans="25:28" x14ac:dyDescent="0.15">
      <c r="Y123" s="1"/>
      <c r="AB123" s="1"/>
    </row>
    <row r="124" spans="25:28" x14ac:dyDescent="0.15">
      <c r="Y124" s="1"/>
      <c r="AB124" s="1"/>
    </row>
    <row r="125" spans="25:28" x14ac:dyDescent="0.15">
      <c r="Y125" s="1"/>
      <c r="AB125" s="1"/>
    </row>
    <row r="126" spans="25:28" x14ac:dyDescent="0.15">
      <c r="Y126" s="1"/>
      <c r="AB126" s="1"/>
    </row>
    <row r="127" spans="25:28" x14ac:dyDescent="0.15">
      <c r="Y127" s="1"/>
      <c r="AB127" s="1"/>
    </row>
    <row r="128" spans="25:28" x14ac:dyDescent="0.15">
      <c r="Y128" s="1"/>
      <c r="AB128" s="1"/>
    </row>
    <row r="129" spans="25:28" x14ac:dyDescent="0.15">
      <c r="Y129" s="1"/>
      <c r="AB129" s="1"/>
    </row>
    <row r="130" spans="25:28" x14ac:dyDescent="0.15">
      <c r="Y130" s="1"/>
      <c r="AB130" s="1"/>
    </row>
    <row r="131" spans="25:28" x14ac:dyDescent="0.15">
      <c r="Y131" s="1"/>
      <c r="AB131" s="1"/>
    </row>
    <row r="132" spans="25:28" x14ac:dyDescent="0.15">
      <c r="Y132" s="1"/>
      <c r="AB132" s="1"/>
    </row>
    <row r="133" spans="25:28" x14ac:dyDescent="0.15">
      <c r="Y133" s="1"/>
      <c r="AB133" s="1"/>
    </row>
    <row r="134" spans="25:28" x14ac:dyDescent="0.15">
      <c r="Y134" s="1"/>
      <c r="AB134" s="1"/>
    </row>
    <row r="135" spans="25:28" x14ac:dyDescent="0.15">
      <c r="Y135" s="1"/>
      <c r="AB135" s="1"/>
    </row>
    <row r="136" spans="25:28" x14ac:dyDescent="0.15">
      <c r="Y136" s="1"/>
      <c r="AB136" s="1"/>
    </row>
    <row r="137" spans="25:28" x14ac:dyDescent="0.15">
      <c r="Y137" s="1"/>
      <c r="AB137" s="1"/>
    </row>
    <row r="138" spans="25:28" x14ac:dyDescent="0.15">
      <c r="Y138" s="1"/>
      <c r="AB138" s="1"/>
    </row>
    <row r="139" spans="25:28" x14ac:dyDescent="0.15">
      <c r="Y139" s="1"/>
      <c r="AB139" s="1"/>
    </row>
    <row r="140" spans="25:28" x14ac:dyDescent="0.15">
      <c r="Y140" s="1"/>
      <c r="AB140" s="1"/>
    </row>
    <row r="141" spans="25:28" x14ac:dyDescent="0.15">
      <c r="Y141" s="1"/>
      <c r="AB141" s="1"/>
    </row>
    <row r="142" spans="25:28" x14ac:dyDescent="0.15">
      <c r="Y142" s="1"/>
      <c r="AB142" s="1"/>
    </row>
    <row r="143" spans="25:28" x14ac:dyDescent="0.15">
      <c r="Y143" s="1"/>
      <c r="AB143" s="1"/>
    </row>
    <row r="144" spans="25:28" x14ac:dyDescent="0.15">
      <c r="Y144" s="1"/>
      <c r="AB144" s="1"/>
    </row>
    <row r="145" spans="25:28" x14ac:dyDescent="0.15">
      <c r="Y145" s="1"/>
      <c r="AB145" s="1"/>
    </row>
    <row r="146" spans="25:28" x14ac:dyDescent="0.15">
      <c r="Y146" s="1"/>
      <c r="AB146" s="1"/>
    </row>
    <row r="147" spans="25:28" x14ac:dyDescent="0.15">
      <c r="Y147" s="1"/>
      <c r="AB147" s="1"/>
    </row>
    <row r="148" spans="25:28" x14ac:dyDescent="0.15">
      <c r="Y148" s="1"/>
      <c r="AB148" s="1"/>
    </row>
    <row r="149" spans="25:28" x14ac:dyDescent="0.15">
      <c r="Y149" s="1"/>
      <c r="AB149" s="1"/>
    </row>
    <row r="150" spans="25:28" x14ac:dyDescent="0.15">
      <c r="Y150" s="1"/>
      <c r="AB150" s="1"/>
    </row>
    <row r="151" spans="25:28" x14ac:dyDescent="0.15">
      <c r="Y151" s="1"/>
      <c r="AB151" s="1"/>
    </row>
    <row r="152" spans="25:28" x14ac:dyDescent="0.15">
      <c r="Y152" s="1"/>
      <c r="AB152" s="1"/>
    </row>
    <row r="153" spans="25:28" x14ac:dyDescent="0.15">
      <c r="Y153" s="1"/>
      <c r="AB153" s="1"/>
    </row>
    <row r="154" spans="25:28" x14ac:dyDescent="0.15">
      <c r="Y154" s="1"/>
      <c r="AB154" s="1"/>
    </row>
    <row r="155" spans="25:28" x14ac:dyDescent="0.15">
      <c r="Y155" s="1"/>
      <c r="AB155" s="1"/>
    </row>
    <row r="156" spans="25:28" x14ac:dyDescent="0.15">
      <c r="Y156" s="1"/>
      <c r="AB156" s="1"/>
    </row>
    <row r="157" spans="25:28" x14ac:dyDescent="0.15">
      <c r="Y157" s="1"/>
      <c r="AB157" s="1"/>
    </row>
    <row r="158" spans="25:28" x14ac:dyDescent="0.15">
      <c r="Y158" s="1"/>
      <c r="AB158" s="1"/>
    </row>
    <row r="159" spans="25:28" x14ac:dyDescent="0.15">
      <c r="Y159" s="1"/>
      <c r="AB159" s="1"/>
    </row>
    <row r="160" spans="25:28" x14ac:dyDescent="0.15">
      <c r="Y160" s="1"/>
      <c r="AB160" s="1"/>
    </row>
    <row r="161" spans="25:28" x14ac:dyDescent="0.15">
      <c r="Y161" s="1"/>
      <c r="AB161" s="1"/>
    </row>
    <row r="162" spans="25:28" x14ac:dyDescent="0.15">
      <c r="Y162" s="1"/>
      <c r="AB162" s="1"/>
    </row>
    <row r="163" spans="25:28" x14ac:dyDescent="0.15">
      <c r="Y163" s="1"/>
      <c r="AB163" s="1"/>
    </row>
    <row r="164" spans="25:28" x14ac:dyDescent="0.15">
      <c r="Y164" s="1"/>
      <c r="AB164" s="1"/>
    </row>
    <row r="165" spans="25:28" x14ac:dyDescent="0.15">
      <c r="Y165" s="1"/>
      <c r="AB165" s="1"/>
    </row>
    <row r="166" spans="25:28" x14ac:dyDescent="0.15">
      <c r="Y166" s="1"/>
      <c r="AB166" s="1"/>
    </row>
    <row r="167" spans="25:28" x14ac:dyDescent="0.15">
      <c r="Y167" s="1"/>
      <c r="AB167" s="1"/>
    </row>
    <row r="168" spans="25:28" x14ac:dyDescent="0.15">
      <c r="Y168" s="1"/>
      <c r="AB168" s="1"/>
    </row>
    <row r="169" spans="25:28" x14ac:dyDescent="0.15">
      <c r="Y169" s="1"/>
      <c r="AB169" s="1"/>
    </row>
    <row r="170" spans="25:28" x14ac:dyDescent="0.15">
      <c r="Y170" s="1"/>
      <c r="AB170" s="1"/>
    </row>
    <row r="171" spans="25:28" x14ac:dyDescent="0.15">
      <c r="Y171" s="1"/>
      <c r="AB171" s="1"/>
    </row>
    <row r="172" spans="25:28" x14ac:dyDescent="0.15">
      <c r="Y172" s="1"/>
      <c r="AB172" s="1"/>
    </row>
    <row r="173" spans="25:28" x14ac:dyDescent="0.15">
      <c r="Y173" s="1"/>
      <c r="AB173" s="1"/>
    </row>
    <row r="174" spans="25:28" x14ac:dyDescent="0.15">
      <c r="Y174" s="1"/>
      <c r="AB174" s="1"/>
    </row>
    <row r="175" spans="25:28" x14ac:dyDescent="0.15">
      <c r="Y175" s="1"/>
      <c r="AB175" s="1"/>
    </row>
    <row r="176" spans="25:28" x14ac:dyDescent="0.15">
      <c r="Y176" s="1"/>
      <c r="AB176" s="1"/>
    </row>
    <row r="177" spans="25:28" x14ac:dyDescent="0.15">
      <c r="Y177" s="1"/>
      <c r="AB177" s="1"/>
    </row>
    <row r="178" spans="25:28" x14ac:dyDescent="0.15">
      <c r="Y178" s="1"/>
      <c r="AB178" s="1"/>
    </row>
    <row r="179" spans="25:28" x14ac:dyDescent="0.15">
      <c r="Y179" s="1"/>
      <c r="AB179" s="1"/>
    </row>
    <row r="180" spans="25:28" x14ac:dyDescent="0.15">
      <c r="Y180" s="1"/>
      <c r="AB180" s="1"/>
    </row>
    <row r="181" spans="25:28" x14ac:dyDescent="0.15">
      <c r="Y181" s="1"/>
      <c r="AB181" s="1"/>
    </row>
    <row r="182" spans="25:28" x14ac:dyDescent="0.15">
      <c r="Y182" s="1"/>
      <c r="AB182" s="1"/>
    </row>
    <row r="183" spans="25:28" x14ac:dyDescent="0.15">
      <c r="Y183" s="1"/>
      <c r="AB183" s="1"/>
    </row>
    <row r="184" spans="25:28" x14ac:dyDescent="0.15">
      <c r="Y184" s="1"/>
      <c r="AB184" s="1"/>
    </row>
    <row r="185" spans="25:28" x14ac:dyDescent="0.15">
      <c r="Y185" s="1"/>
      <c r="AB185" s="1"/>
    </row>
    <row r="186" spans="25:28" x14ac:dyDescent="0.15">
      <c r="Y186" s="1"/>
      <c r="AB186" s="1"/>
    </row>
    <row r="187" spans="25:28" x14ac:dyDescent="0.15">
      <c r="Y187" s="1"/>
      <c r="AB187" s="1"/>
    </row>
    <row r="188" spans="25:28" x14ac:dyDescent="0.15">
      <c r="Y188" s="1"/>
      <c r="AB188" s="1"/>
    </row>
    <row r="189" spans="25:28" x14ac:dyDescent="0.15">
      <c r="Y189" s="1"/>
      <c r="AB189" s="1"/>
    </row>
    <row r="190" spans="25:28" x14ac:dyDescent="0.15">
      <c r="Y190" s="1"/>
      <c r="AB190" s="1"/>
    </row>
    <row r="191" spans="25:28" x14ac:dyDescent="0.15">
      <c r="Y191" s="1"/>
      <c r="AB191" s="1"/>
    </row>
    <row r="192" spans="25:28" x14ac:dyDescent="0.15">
      <c r="Y192" s="1"/>
      <c r="AB192" s="1"/>
    </row>
    <row r="193" spans="25:28" x14ac:dyDescent="0.15">
      <c r="Y193" s="1"/>
      <c r="AB193" s="1"/>
    </row>
    <row r="194" spans="25:28" x14ac:dyDescent="0.15">
      <c r="Y194" s="1"/>
      <c r="AB194" s="1"/>
    </row>
    <row r="195" spans="25:28" x14ac:dyDescent="0.15">
      <c r="Y195" s="1"/>
      <c r="AB195" s="1"/>
    </row>
    <row r="196" spans="25:28" x14ac:dyDescent="0.15">
      <c r="Y196" s="1"/>
      <c r="AB196" s="1"/>
    </row>
    <row r="197" spans="25:28" x14ac:dyDescent="0.15">
      <c r="Y197" s="1"/>
      <c r="AB197" s="1"/>
    </row>
    <row r="198" spans="25:28" x14ac:dyDescent="0.15">
      <c r="Y198" s="1"/>
      <c r="AB198" s="1"/>
    </row>
    <row r="199" spans="25:28" x14ac:dyDescent="0.15">
      <c r="Y199" s="1"/>
      <c r="AB199" s="1"/>
    </row>
    <row r="200" spans="25:28" x14ac:dyDescent="0.15">
      <c r="Y200" s="1"/>
      <c r="AB200" s="1"/>
    </row>
    <row r="201" spans="25:28" x14ac:dyDescent="0.15">
      <c r="Y201" s="1"/>
      <c r="AB201" s="1"/>
    </row>
    <row r="202" spans="25:28" x14ac:dyDescent="0.15">
      <c r="Y202" s="1"/>
      <c r="AB202" s="1"/>
    </row>
    <row r="203" spans="25:28" x14ac:dyDescent="0.15">
      <c r="Y203" s="1"/>
      <c r="AB203" s="1"/>
    </row>
    <row r="204" spans="25:28" x14ac:dyDescent="0.15">
      <c r="Y204" s="1"/>
      <c r="AB204" s="1"/>
    </row>
    <row r="205" spans="25:28" x14ac:dyDescent="0.15">
      <c r="Y205" s="1"/>
      <c r="AB205" s="1"/>
    </row>
    <row r="206" spans="25:28" x14ac:dyDescent="0.15">
      <c r="Y206" s="1"/>
      <c r="AB206" s="1"/>
    </row>
    <row r="207" spans="25:28" x14ac:dyDescent="0.15">
      <c r="Y207" s="1"/>
      <c r="AB207" s="1"/>
    </row>
    <row r="208" spans="25:28" x14ac:dyDescent="0.15">
      <c r="Y208" s="1"/>
      <c r="AB208" s="1"/>
    </row>
    <row r="209" spans="25:28" x14ac:dyDescent="0.15">
      <c r="Y209" s="1"/>
      <c r="AB209" s="1"/>
    </row>
    <row r="210" spans="25:28" x14ac:dyDescent="0.15">
      <c r="Y210" s="1"/>
      <c r="AB210" s="1"/>
    </row>
    <row r="211" spans="25:28" x14ac:dyDescent="0.15">
      <c r="Y211" s="1"/>
      <c r="AB211" s="1"/>
    </row>
    <row r="212" spans="25:28" x14ac:dyDescent="0.15">
      <c r="Y212" s="1"/>
      <c r="AB212" s="1"/>
    </row>
    <row r="213" spans="25:28" x14ac:dyDescent="0.15">
      <c r="Y213" s="1"/>
      <c r="AB213" s="1"/>
    </row>
    <row r="214" spans="25:28" x14ac:dyDescent="0.15">
      <c r="Y214" s="1"/>
      <c r="AB214" s="1"/>
    </row>
    <row r="215" spans="25:28" x14ac:dyDescent="0.15">
      <c r="Y215" s="1"/>
      <c r="AB215" s="1"/>
    </row>
    <row r="216" spans="25:28" x14ac:dyDescent="0.15">
      <c r="Y216" s="1"/>
      <c r="AB216" s="1"/>
    </row>
    <row r="217" spans="25:28" x14ac:dyDescent="0.15">
      <c r="Y217" s="1"/>
      <c r="AB217" s="1"/>
    </row>
    <row r="218" spans="25:28" x14ac:dyDescent="0.15">
      <c r="Y218" s="1"/>
      <c r="AB218" s="1"/>
    </row>
    <row r="219" spans="25:28" x14ac:dyDescent="0.15">
      <c r="Y219" s="1"/>
      <c r="AB219" s="1"/>
    </row>
    <row r="220" spans="25:28" x14ac:dyDescent="0.15">
      <c r="Y220" s="1"/>
      <c r="AB220" s="1"/>
    </row>
    <row r="221" spans="25:28" x14ac:dyDescent="0.15">
      <c r="Y221" s="1"/>
      <c r="AB221" s="1"/>
    </row>
    <row r="222" spans="25:28" x14ac:dyDescent="0.15">
      <c r="Y222" s="1"/>
      <c r="AB222" s="1"/>
    </row>
    <row r="223" spans="25:28" x14ac:dyDescent="0.15">
      <c r="Y223" s="1"/>
      <c r="AB223" s="1"/>
    </row>
    <row r="224" spans="25:28" x14ac:dyDescent="0.15">
      <c r="Y224" s="1"/>
      <c r="AB224" s="1"/>
    </row>
    <row r="225" spans="25:28" x14ac:dyDescent="0.15">
      <c r="Y225" s="1"/>
      <c r="AB225" s="1"/>
    </row>
    <row r="226" spans="25:28" x14ac:dyDescent="0.15">
      <c r="Y226" s="1"/>
      <c r="AB226" s="1"/>
    </row>
    <row r="227" spans="25:28" x14ac:dyDescent="0.15">
      <c r="Y227" s="1"/>
      <c r="AB227" s="1"/>
    </row>
    <row r="228" spans="25:28" x14ac:dyDescent="0.15">
      <c r="Y228" s="1"/>
      <c r="AB228" s="1"/>
    </row>
    <row r="229" spans="25:28" x14ac:dyDescent="0.15">
      <c r="Y229" s="1"/>
      <c r="AB229" s="1"/>
    </row>
    <row r="230" spans="25:28" x14ac:dyDescent="0.15">
      <c r="Y230" s="1"/>
      <c r="AB230" s="1"/>
    </row>
    <row r="231" spans="25:28" x14ac:dyDescent="0.15">
      <c r="Y231" s="1"/>
      <c r="AB231" s="1"/>
    </row>
    <row r="232" spans="25:28" x14ac:dyDescent="0.15">
      <c r="Y232" s="1"/>
      <c r="AB232" s="1"/>
    </row>
    <row r="233" spans="25:28" x14ac:dyDescent="0.15">
      <c r="Y233" s="1"/>
      <c r="AB233" s="1"/>
    </row>
    <row r="234" spans="25:28" x14ac:dyDescent="0.15">
      <c r="Y234" s="1"/>
      <c r="AB234" s="1"/>
    </row>
    <row r="235" spans="25:28" x14ac:dyDescent="0.15">
      <c r="Y235" s="1"/>
      <c r="AB235" s="1"/>
    </row>
    <row r="236" spans="25:28" x14ac:dyDescent="0.15">
      <c r="Y236" s="1"/>
      <c r="AB236" s="1"/>
    </row>
    <row r="237" spans="25:28" x14ac:dyDescent="0.15">
      <c r="Y237" s="1"/>
      <c r="AB237" s="1"/>
    </row>
    <row r="238" spans="25:28" x14ac:dyDescent="0.15">
      <c r="Y238" s="1"/>
      <c r="AB238" s="1"/>
    </row>
    <row r="239" spans="25:28" x14ac:dyDescent="0.15">
      <c r="Y239" s="1"/>
      <c r="AB239" s="1"/>
    </row>
    <row r="240" spans="25:28" x14ac:dyDescent="0.15">
      <c r="Y240" s="1"/>
      <c r="AB240" s="1"/>
    </row>
    <row r="241" spans="25:28" x14ac:dyDescent="0.15">
      <c r="Y241" s="1"/>
      <c r="AB241" s="1"/>
    </row>
    <row r="242" spans="25:28" x14ac:dyDescent="0.15">
      <c r="Y242" s="1"/>
      <c r="AB242" s="1"/>
    </row>
    <row r="243" spans="25:28" x14ac:dyDescent="0.15">
      <c r="Y243" s="1"/>
      <c r="AB243" s="1"/>
    </row>
    <row r="244" spans="25:28" x14ac:dyDescent="0.15">
      <c r="Y244" s="1"/>
      <c r="AB244" s="1"/>
    </row>
    <row r="245" spans="25:28" x14ac:dyDescent="0.15">
      <c r="Y245" s="1"/>
      <c r="AB245" s="1"/>
    </row>
    <row r="246" spans="25:28" x14ac:dyDescent="0.15">
      <c r="Y246" s="1"/>
      <c r="AB246" s="1"/>
    </row>
    <row r="247" spans="25:28" x14ac:dyDescent="0.15">
      <c r="Y247" s="1"/>
      <c r="AB247" s="1"/>
    </row>
    <row r="248" spans="25:28" x14ac:dyDescent="0.15">
      <c r="Y248" s="1"/>
      <c r="AB248" s="1"/>
    </row>
    <row r="249" spans="25:28" x14ac:dyDescent="0.15">
      <c r="Y249" s="1"/>
      <c r="AB249" s="1"/>
    </row>
    <row r="250" spans="25:28" x14ac:dyDescent="0.15">
      <c r="Y250" s="1"/>
      <c r="AB250" s="1"/>
    </row>
    <row r="251" spans="25:28" x14ac:dyDescent="0.15">
      <c r="Y251" s="1"/>
      <c r="AB251" s="1"/>
    </row>
    <row r="252" spans="25:28" x14ac:dyDescent="0.15">
      <c r="Y252" s="1"/>
      <c r="AB252" s="1"/>
    </row>
    <row r="253" spans="25:28" x14ac:dyDescent="0.15">
      <c r="Y253" s="1"/>
      <c r="AB253" s="1"/>
    </row>
    <row r="254" spans="25:28" x14ac:dyDescent="0.15">
      <c r="Y254" s="1"/>
      <c r="AB254" s="1"/>
    </row>
    <row r="255" spans="25:28" x14ac:dyDescent="0.15">
      <c r="Y255" s="1"/>
      <c r="AB255" s="1"/>
    </row>
    <row r="256" spans="25:28" x14ac:dyDescent="0.15">
      <c r="Y256" s="1"/>
      <c r="AB256" s="1"/>
    </row>
    <row r="257" spans="25:28" x14ac:dyDescent="0.15">
      <c r="Y257" s="1"/>
      <c r="AB257" s="1"/>
    </row>
    <row r="258" spans="25:28" x14ac:dyDescent="0.15">
      <c r="Y258" s="1"/>
      <c r="AB258" s="1"/>
    </row>
    <row r="259" spans="25:28" x14ac:dyDescent="0.15">
      <c r="Y259" s="1"/>
      <c r="AB259" s="1"/>
    </row>
    <row r="260" spans="25:28" x14ac:dyDescent="0.15">
      <c r="Y260" s="1"/>
      <c r="AB260" s="1"/>
    </row>
    <row r="261" spans="25:28" x14ac:dyDescent="0.15">
      <c r="Y261" s="1"/>
      <c r="AB261" s="1"/>
    </row>
    <row r="262" spans="25:28" x14ac:dyDescent="0.15">
      <c r="Y262" s="1"/>
      <c r="AB262" s="1"/>
    </row>
    <row r="263" spans="25:28" x14ac:dyDescent="0.15">
      <c r="Y263" s="1"/>
      <c r="AB263" s="1"/>
    </row>
    <row r="264" spans="25:28" x14ac:dyDescent="0.15">
      <c r="Y264" s="1"/>
      <c r="AB264" s="1"/>
    </row>
    <row r="265" spans="25:28" x14ac:dyDescent="0.15">
      <c r="Y265" s="1"/>
      <c r="AB265" s="1"/>
    </row>
    <row r="266" spans="25:28" x14ac:dyDescent="0.15">
      <c r="Y266" s="1"/>
      <c r="AB266" s="1"/>
    </row>
    <row r="267" spans="25:28" x14ac:dyDescent="0.15">
      <c r="Y267" s="1"/>
      <c r="AB267" s="1"/>
    </row>
    <row r="268" spans="25:28" x14ac:dyDescent="0.15">
      <c r="Y268" s="1"/>
      <c r="AB268" s="1"/>
    </row>
    <row r="269" spans="25:28" x14ac:dyDescent="0.15">
      <c r="Y269" s="1"/>
      <c r="AB269" s="1"/>
    </row>
    <row r="270" spans="25:28" x14ac:dyDescent="0.15">
      <c r="Y270" s="1"/>
      <c r="AB270" s="1"/>
    </row>
    <row r="271" spans="25:28" x14ac:dyDescent="0.15">
      <c r="Y271" s="1"/>
      <c r="AB271" s="1"/>
    </row>
    <row r="272" spans="25:28" x14ac:dyDescent="0.15">
      <c r="Y272" s="1"/>
      <c r="AB272" s="1"/>
    </row>
    <row r="273" spans="25:28" x14ac:dyDescent="0.15">
      <c r="Y273" s="1"/>
      <c r="AB273" s="1"/>
    </row>
    <row r="274" spans="25:28" x14ac:dyDescent="0.15">
      <c r="Y274" s="1"/>
      <c r="AB274" s="1"/>
    </row>
    <row r="275" spans="25:28" x14ac:dyDescent="0.15">
      <c r="Y275" s="1"/>
      <c r="AB275" s="1"/>
    </row>
    <row r="276" spans="25:28" x14ac:dyDescent="0.15">
      <c r="Y276" s="1"/>
      <c r="AB276" s="1"/>
    </row>
    <row r="277" spans="25:28" x14ac:dyDescent="0.15">
      <c r="Y277" s="1"/>
      <c r="AB277" s="1"/>
    </row>
    <row r="278" spans="25:28" x14ac:dyDescent="0.15">
      <c r="Y278" s="1"/>
      <c r="AB278" s="1"/>
    </row>
    <row r="279" spans="25:28" x14ac:dyDescent="0.15">
      <c r="Y279" s="1"/>
      <c r="AB279" s="1"/>
    </row>
    <row r="280" spans="25:28" x14ac:dyDescent="0.15">
      <c r="Y280" s="1"/>
      <c r="AB280" s="1"/>
    </row>
    <row r="281" spans="25:28" x14ac:dyDescent="0.15">
      <c r="Y281" s="1"/>
      <c r="AB281" s="1"/>
    </row>
    <row r="282" spans="25:28" x14ac:dyDescent="0.15">
      <c r="Y282" s="1"/>
      <c r="AB282" s="1"/>
    </row>
    <row r="283" spans="25:28" x14ac:dyDescent="0.15">
      <c r="Y283" s="1"/>
      <c r="AB283" s="1"/>
    </row>
    <row r="284" spans="25:28" x14ac:dyDescent="0.15">
      <c r="Y284" s="1"/>
      <c r="AB284" s="1"/>
    </row>
    <row r="285" spans="25:28" x14ac:dyDescent="0.15">
      <c r="Y285" s="1"/>
      <c r="AB285" s="1"/>
    </row>
    <row r="286" spans="25:28" x14ac:dyDescent="0.15">
      <c r="Y286" s="1"/>
      <c r="AB286" s="1"/>
    </row>
    <row r="287" spans="25:28" x14ac:dyDescent="0.15">
      <c r="Y287" s="1"/>
      <c r="AB287" s="1"/>
    </row>
    <row r="288" spans="25:28" x14ac:dyDescent="0.15">
      <c r="Y288" s="1"/>
      <c r="AB288" s="1"/>
    </row>
    <row r="289" spans="25:28" x14ac:dyDescent="0.15">
      <c r="Y289" s="1"/>
      <c r="AB289" s="1"/>
    </row>
    <row r="290" spans="25:28" x14ac:dyDescent="0.15">
      <c r="Y290" s="1"/>
      <c r="AB290" s="1"/>
    </row>
    <row r="291" spans="25:28" x14ac:dyDescent="0.15">
      <c r="Y291" s="1"/>
      <c r="AB291" s="1"/>
    </row>
    <row r="292" spans="25:28" x14ac:dyDescent="0.15">
      <c r="Y292" s="1"/>
      <c r="AB292" s="1"/>
    </row>
    <row r="293" spans="25:28" x14ac:dyDescent="0.15">
      <c r="Y293" s="1"/>
      <c r="AB293" s="1"/>
    </row>
    <row r="294" spans="25:28" x14ac:dyDescent="0.15">
      <c r="Y294" s="1"/>
      <c r="AB294" s="1"/>
    </row>
    <row r="295" spans="25:28" x14ac:dyDescent="0.15">
      <c r="Y295" s="1"/>
      <c r="AB295" s="1"/>
    </row>
    <row r="296" spans="25:28" x14ac:dyDescent="0.15">
      <c r="Y296" s="1"/>
      <c r="AB296" s="1"/>
    </row>
    <row r="297" spans="25:28" x14ac:dyDescent="0.15">
      <c r="Y297" s="1"/>
      <c r="AB297" s="1"/>
    </row>
    <row r="298" spans="25:28" x14ac:dyDescent="0.15">
      <c r="Y298" s="1"/>
      <c r="AB298" s="1"/>
    </row>
    <row r="299" spans="25:28" x14ac:dyDescent="0.15">
      <c r="Y299" s="1"/>
      <c r="AB299" s="1"/>
    </row>
    <row r="300" spans="25:28" x14ac:dyDescent="0.15">
      <c r="Y300" s="1"/>
      <c r="AB300" s="1"/>
    </row>
    <row r="301" spans="25:28" x14ac:dyDescent="0.15">
      <c r="Y301" s="1"/>
      <c r="AB301" s="1"/>
    </row>
    <row r="302" spans="25:28" x14ac:dyDescent="0.15">
      <c r="Y302" s="1"/>
      <c r="AB302" s="1"/>
    </row>
    <row r="303" spans="25:28" x14ac:dyDescent="0.15">
      <c r="Y303" s="1"/>
      <c r="AB303" s="1"/>
    </row>
    <row r="304" spans="25:28" x14ac:dyDescent="0.15">
      <c r="Y304" s="1"/>
      <c r="AB304" s="1"/>
    </row>
    <row r="305" spans="25:28" x14ac:dyDescent="0.15">
      <c r="Y305" s="1"/>
      <c r="AB305" s="1"/>
    </row>
    <row r="306" spans="25:28" x14ac:dyDescent="0.15">
      <c r="Y306" s="1"/>
      <c r="AB306" s="1"/>
    </row>
    <row r="307" spans="25:28" x14ac:dyDescent="0.15">
      <c r="Y307" s="1"/>
      <c r="AB307" s="1"/>
    </row>
    <row r="308" spans="25:28" x14ac:dyDescent="0.15">
      <c r="Y308" s="1"/>
      <c r="AB308" s="1"/>
    </row>
    <row r="309" spans="25:28" x14ac:dyDescent="0.15">
      <c r="Y309" s="1"/>
      <c r="AB309" s="1"/>
    </row>
    <row r="310" spans="25:28" x14ac:dyDescent="0.15">
      <c r="Y310" s="1"/>
      <c r="AB310" s="1"/>
    </row>
    <row r="311" spans="25:28" x14ac:dyDescent="0.15">
      <c r="Y311" s="1"/>
      <c r="AB311" s="1"/>
    </row>
    <row r="312" spans="25:28" x14ac:dyDescent="0.15">
      <c r="Y312" s="1"/>
      <c r="AB312" s="1"/>
    </row>
    <row r="313" spans="25:28" x14ac:dyDescent="0.15">
      <c r="Y313" s="1"/>
      <c r="AB313" s="1"/>
    </row>
    <row r="314" spans="25:28" x14ac:dyDescent="0.15">
      <c r="Y314" s="1"/>
      <c r="AB314" s="1"/>
    </row>
    <row r="315" spans="25:28" x14ac:dyDescent="0.15">
      <c r="Y315" s="1"/>
      <c r="AB315" s="1"/>
    </row>
    <row r="316" spans="25:28" x14ac:dyDescent="0.15">
      <c r="Y316" s="1"/>
      <c r="AB316" s="1"/>
    </row>
    <row r="317" spans="25:28" x14ac:dyDescent="0.15">
      <c r="Y317" s="1"/>
      <c r="AB317" s="1"/>
    </row>
    <row r="318" spans="25:28" x14ac:dyDescent="0.15">
      <c r="Y318" s="1"/>
      <c r="AB318" s="1"/>
    </row>
    <row r="319" spans="25:28" x14ac:dyDescent="0.15">
      <c r="Y319" s="1"/>
      <c r="AB319" s="1"/>
    </row>
    <row r="320" spans="25:28" x14ac:dyDescent="0.15">
      <c r="Y320" s="1"/>
      <c r="AB320" s="1"/>
    </row>
    <row r="321" spans="25:28" x14ac:dyDescent="0.15">
      <c r="Y321" s="1"/>
      <c r="AB321" s="1"/>
    </row>
    <row r="322" spans="25:28" x14ac:dyDescent="0.15">
      <c r="Y322" s="1"/>
      <c r="AB322" s="1"/>
    </row>
    <row r="323" spans="25:28" x14ac:dyDescent="0.15">
      <c r="Y323" s="1"/>
      <c r="AB323" s="1"/>
    </row>
    <row r="324" spans="25:28" x14ac:dyDescent="0.15">
      <c r="Y324" s="1"/>
      <c r="AB324" s="1"/>
    </row>
    <row r="325" spans="25:28" x14ac:dyDescent="0.15">
      <c r="Y325" s="1"/>
      <c r="AB325" s="1"/>
    </row>
    <row r="326" spans="25:28" x14ac:dyDescent="0.15">
      <c r="Y326" s="1"/>
      <c r="AB326" s="1"/>
    </row>
    <row r="327" spans="25:28" x14ac:dyDescent="0.15">
      <c r="Y327" s="1"/>
      <c r="AB327" s="1"/>
    </row>
    <row r="328" spans="25:28" x14ac:dyDescent="0.15">
      <c r="Y328" s="1"/>
      <c r="AB328" s="1"/>
    </row>
    <row r="329" spans="25:28" x14ac:dyDescent="0.15">
      <c r="Y329" s="1"/>
      <c r="AB329" s="1"/>
    </row>
    <row r="330" spans="25:28" x14ac:dyDescent="0.15">
      <c r="Y330" s="1"/>
      <c r="AB330" s="1"/>
    </row>
    <row r="331" spans="25:28" x14ac:dyDescent="0.15">
      <c r="Y331" s="1"/>
      <c r="AB331" s="1"/>
    </row>
    <row r="332" spans="25:28" x14ac:dyDescent="0.15">
      <c r="Y332" s="1"/>
      <c r="AB332" s="1"/>
    </row>
    <row r="333" spans="25:28" x14ac:dyDescent="0.15">
      <c r="Y333" s="1"/>
      <c r="AB333" s="1"/>
    </row>
    <row r="334" spans="25:28" x14ac:dyDescent="0.15">
      <c r="Y334" s="1"/>
      <c r="AB334" s="1"/>
    </row>
    <row r="335" spans="25:28" x14ac:dyDescent="0.15">
      <c r="Y335" s="1"/>
      <c r="AB335" s="1"/>
    </row>
    <row r="336" spans="25:28" x14ac:dyDescent="0.15">
      <c r="Y336" s="1"/>
      <c r="AB336" s="1"/>
    </row>
    <row r="337" spans="25:28" x14ac:dyDescent="0.15">
      <c r="Y337" s="1"/>
      <c r="AB337" s="1"/>
    </row>
    <row r="338" spans="25:28" x14ac:dyDescent="0.15">
      <c r="Y338" s="1"/>
      <c r="AB338" s="1"/>
    </row>
    <row r="339" spans="25:28" x14ac:dyDescent="0.15">
      <c r="Y339" s="1"/>
      <c r="AB339" s="1"/>
    </row>
    <row r="340" spans="25:28" x14ac:dyDescent="0.15">
      <c r="Y340" s="1"/>
      <c r="AB340" s="1"/>
    </row>
    <row r="341" spans="25:28" x14ac:dyDescent="0.15">
      <c r="Y341" s="1"/>
      <c r="AB341" s="1"/>
    </row>
    <row r="342" spans="25:28" x14ac:dyDescent="0.15">
      <c r="Y342" s="1"/>
      <c r="AB342" s="1"/>
    </row>
    <row r="343" spans="25:28" x14ac:dyDescent="0.15">
      <c r="Y343" s="1"/>
      <c r="AB343" s="1"/>
    </row>
    <row r="344" spans="25:28" x14ac:dyDescent="0.15">
      <c r="Y344" s="1"/>
      <c r="AB344" s="1"/>
    </row>
    <row r="345" spans="25:28" x14ac:dyDescent="0.15">
      <c r="Y345" s="1"/>
      <c r="AB345" s="1"/>
    </row>
    <row r="346" spans="25:28" x14ac:dyDescent="0.15">
      <c r="Y346" s="1"/>
      <c r="AB346" s="1"/>
    </row>
    <row r="347" spans="25:28" x14ac:dyDescent="0.15">
      <c r="Y347" s="1"/>
      <c r="AB347" s="1"/>
    </row>
    <row r="348" spans="25:28" x14ac:dyDescent="0.15">
      <c r="Y348" s="1"/>
      <c r="AB348" s="1"/>
    </row>
    <row r="349" spans="25:28" x14ac:dyDescent="0.15">
      <c r="Y349" s="1"/>
      <c r="AB349" s="1"/>
    </row>
    <row r="350" spans="25:28" x14ac:dyDescent="0.15">
      <c r="Y350" s="1"/>
      <c r="AB350" s="1"/>
    </row>
    <row r="351" spans="25:28" x14ac:dyDescent="0.15">
      <c r="Y351" s="1"/>
      <c r="AB351" s="1"/>
    </row>
    <row r="352" spans="25:28" x14ac:dyDescent="0.15">
      <c r="Y352" s="1"/>
      <c r="AB352" s="1"/>
    </row>
    <row r="353" spans="25:28" x14ac:dyDescent="0.15">
      <c r="Y353" s="1"/>
      <c r="AB353" s="1"/>
    </row>
    <row r="354" spans="25:28" x14ac:dyDescent="0.15">
      <c r="Y354" s="1"/>
      <c r="AB354" s="1"/>
    </row>
    <row r="355" spans="25:28" x14ac:dyDescent="0.15">
      <c r="Y355" s="1"/>
      <c r="AB355" s="1"/>
    </row>
    <row r="356" spans="25:28" x14ac:dyDescent="0.15">
      <c r="Y356" s="1"/>
      <c r="AB356" s="1"/>
    </row>
    <row r="357" spans="25:28" x14ac:dyDescent="0.15">
      <c r="Y357" s="1"/>
      <c r="AB357" s="1"/>
    </row>
    <row r="358" spans="25:28" x14ac:dyDescent="0.15">
      <c r="Y358" s="1"/>
      <c r="AB358" s="1"/>
    </row>
    <row r="359" spans="25:28" x14ac:dyDescent="0.15">
      <c r="Y359" s="1"/>
      <c r="AB359" s="1"/>
    </row>
    <row r="360" spans="25:28" x14ac:dyDescent="0.15">
      <c r="Y360" s="1"/>
      <c r="AB360" s="1"/>
    </row>
    <row r="361" spans="25:28" x14ac:dyDescent="0.15">
      <c r="Y361" s="1"/>
      <c r="AB361" s="1"/>
    </row>
    <row r="362" spans="25:28" x14ac:dyDescent="0.15">
      <c r="Y362" s="1"/>
      <c r="AB362" s="1"/>
    </row>
    <row r="363" spans="25:28" x14ac:dyDescent="0.15">
      <c r="Y363" s="1"/>
      <c r="AB363" s="1"/>
    </row>
    <row r="364" spans="25:28" x14ac:dyDescent="0.15">
      <c r="Y364" s="1"/>
      <c r="AB364" s="1"/>
    </row>
    <row r="365" spans="25:28" x14ac:dyDescent="0.15">
      <c r="Y365" s="1"/>
      <c r="AB365" s="1"/>
    </row>
    <row r="366" spans="25:28" x14ac:dyDescent="0.15">
      <c r="Y366" s="1"/>
      <c r="AB366" s="1"/>
    </row>
    <row r="367" spans="25:28" x14ac:dyDescent="0.15">
      <c r="Y367" s="1"/>
      <c r="AB367" s="1"/>
    </row>
    <row r="368" spans="25:28" x14ac:dyDescent="0.15">
      <c r="Y368" s="1"/>
      <c r="AB368" s="1"/>
    </row>
    <row r="369" spans="25:28" x14ac:dyDescent="0.15">
      <c r="Y369" s="1"/>
      <c r="AB369" s="1"/>
    </row>
    <row r="370" spans="25:28" x14ac:dyDescent="0.15">
      <c r="Y370" s="1"/>
      <c r="AB370" s="1"/>
    </row>
    <row r="371" spans="25:28" x14ac:dyDescent="0.15">
      <c r="Y371" s="1"/>
      <c r="AB371" s="1"/>
    </row>
    <row r="372" spans="25:28" x14ac:dyDescent="0.15">
      <c r="Y372" s="1"/>
      <c r="AB372" s="1"/>
    </row>
    <row r="373" spans="25:28" x14ac:dyDescent="0.15">
      <c r="Y373" s="1"/>
      <c r="AB373" s="1"/>
    </row>
    <row r="374" spans="25:28" x14ac:dyDescent="0.15">
      <c r="Y374" s="1"/>
      <c r="AB374" s="1"/>
    </row>
    <row r="375" spans="25:28" x14ac:dyDescent="0.15">
      <c r="Y375" s="1"/>
      <c r="AB375" s="1"/>
    </row>
    <row r="376" spans="25:28" x14ac:dyDescent="0.15">
      <c r="Y376" s="1"/>
      <c r="AB376" s="1"/>
    </row>
    <row r="377" spans="25:28" x14ac:dyDescent="0.15">
      <c r="Y377" s="1"/>
      <c r="AB377" s="1"/>
    </row>
    <row r="378" spans="25:28" x14ac:dyDescent="0.15">
      <c r="Y378" s="1"/>
      <c r="AB378" s="1"/>
    </row>
    <row r="379" spans="25:28" x14ac:dyDescent="0.15">
      <c r="Y379" s="1"/>
      <c r="AB379" s="1"/>
    </row>
    <row r="380" spans="25:28" x14ac:dyDescent="0.15">
      <c r="Y380" s="1"/>
      <c r="AB380" s="1"/>
    </row>
    <row r="381" spans="25:28" x14ac:dyDescent="0.15">
      <c r="Y381" s="1"/>
      <c r="AB381" s="1"/>
    </row>
    <row r="382" spans="25:28" x14ac:dyDescent="0.15">
      <c r="Y382" s="1"/>
      <c r="AB382" s="1"/>
    </row>
    <row r="383" spans="25:28" x14ac:dyDescent="0.15">
      <c r="Y383" s="1"/>
      <c r="AB383" s="1"/>
    </row>
    <row r="384" spans="25:28" x14ac:dyDescent="0.15">
      <c r="Y384" s="1"/>
      <c r="AB384" s="1"/>
    </row>
    <row r="385" spans="25:28" x14ac:dyDescent="0.15">
      <c r="Y385" s="1"/>
      <c r="AB385" s="1"/>
    </row>
    <row r="386" spans="25:28" x14ac:dyDescent="0.15">
      <c r="Y386" s="1"/>
      <c r="AB386" s="1"/>
    </row>
    <row r="387" spans="25:28" x14ac:dyDescent="0.15">
      <c r="Y387" s="1"/>
      <c r="AB387" s="1"/>
    </row>
    <row r="388" spans="25:28" x14ac:dyDescent="0.15">
      <c r="Y388" s="1"/>
      <c r="AB388" s="1"/>
    </row>
    <row r="389" spans="25:28" x14ac:dyDescent="0.15">
      <c r="Y389" s="1"/>
      <c r="AB389" s="1"/>
    </row>
    <row r="390" spans="25:28" x14ac:dyDescent="0.15">
      <c r="Y390" s="1"/>
      <c r="AB390" s="1"/>
    </row>
    <row r="391" spans="25:28" x14ac:dyDescent="0.15">
      <c r="Y391" s="1"/>
      <c r="AB391" s="1"/>
    </row>
    <row r="392" spans="25:28" x14ac:dyDescent="0.15">
      <c r="Y392" s="1"/>
      <c r="AB392" s="1"/>
    </row>
    <row r="393" spans="25:28" x14ac:dyDescent="0.15">
      <c r="Y393" s="1"/>
      <c r="AB393" s="1"/>
    </row>
    <row r="394" spans="25:28" x14ac:dyDescent="0.15">
      <c r="Y394" s="1"/>
      <c r="AB394" s="1"/>
    </row>
    <row r="395" spans="25:28" x14ac:dyDescent="0.15">
      <c r="Y395" s="1"/>
      <c r="AB395" s="1"/>
    </row>
    <row r="396" spans="25:28" x14ac:dyDescent="0.15">
      <c r="Y396" s="1"/>
      <c r="AB396" s="1"/>
    </row>
    <row r="397" spans="25:28" x14ac:dyDescent="0.15">
      <c r="Y397" s="1"/>
      <c r="AB397" s="1"/>
    </row>
    <row r="398" spans="25:28" x14ac:dyDescent="0.15">
      <c r="Y398" s="1"/>
      <c r="AB398" s="1"/>
    </row>
    <row r="399" spans="25:28" x14ac:dyDescent="0.15">
      <c r="Y399" s="1"/>
      <c r="AB399" s="1"/>
    </row>
    <row r="400" spans="25:28" x14ac:dyDescent="0.15">
      <c r="AB400" s="1"/>
    </row>
    <row r="401" spans="28:28" x14ac:dyDescent="0.15">
      <c r="AB401" s="1"/>
    </row>
    <row r="402" spans="28:28" x14ac:dyDescent="0.15">
      <c r="AB402" s="1"/>
    </row>
    <row r="403" spans="28:28" x14ac:dyDescent="0.15">
      <c r="AB403" s="1"/>
    </row>
    <row r="404" spans="28:28" x14ac:dyDescent="0.15">
      <c r="AB404" s="1"/>
    </row>
    <row r="405" spans="28:28" x14ac:dyDescent="0.15">
      <c r="AB405" s="1"/>
    </row>
    <row r="406" spans="28:28" x14ac:dyDescent="0.15">
      <c r="AB406" s="1"/>
    </row>
    <row r="407" spans="28:28" x14ac:dyDescent="0.15">
      <c r="AB407" s="1"/>
    </row>
    <row r="408" spans="28:28" x14ac:dyDescent="0.15">
      <c r="AB408" s="1"/>
    </row>
    <row r="409" spans="28:28" x14ac:dyDescent="0.15">
      <c r="AB409" s="1"/>
    </row>
    <row r="410" spans="28:28" x14ac:dyDescent="0.15">
      <c r="AB410" s="1"/>
    </row>
    <row r="411" spans="28:28" x14ac:dyDescent="0.15">
      <c r="AB411" s="1"/>
    </row>
    <row r="412" spans="28:28" x14ac:dyDescent="0.15">
      <c r="AB412" s="1"/>
    </row>
    <row r="413" spans="28:28" x14ac:dyDescent="0.15">
      <c r="AB413" s="1"/>
    </row>
    <row r="414" spans="28:28" x14ac:dyDescent="0.15">
      <c r="AB414" s="1"/>
    </row>
    <row r="415" spans="28:28" x14ac:dyDescent="0.15">
      <c r="AB415" s="1"/>
    </row>
    <row r="416" spans="28:28" x14ac:dyDescent="0.15">
      <c r="AB416" s="1"/>
    </row>
    <row r="417" spans="28:28" x14ac:dyDescent="0.15">
      <c r="AB417" s="1"/>
    </row>
    <row r="418" spans="28:28" x14ac:dyDescent="0.15">
      <c r="AB418" s="1"/>
    </row>
    <row r="419" spans="28:28" x14ac:dyDescent="0.15">
      <c r="AB419" s="1"/>
    </row>
    <row r="420" spans="28:28" x14ac:dyDescent="0.15">
      <c r="AB420" s="1"/>
    </row>
    <row r="421" spans="28:28" x14ac:dyDescent="0.15">
      <c r="AB421" s="1"/>
    </row>
    <row r="422" spans="28:28" x14ac:dyDescent="0.15">
      <c r="AB422" s="1"/>
    </row>
    <row r="423" spans="28:28" x14ac:dyDescent="0.15">
      <c r="AB423" s="1"/>
    </row>
    <row r="424" spans="28:28" x14ac:dyDescent="0.15">
      <c r="AB424" s="1"/>
    </row>
    <row r="425" spans="28:28" x14ac:dyDescent="0.15">
      <c r="AB425" s="1"/>
    </row>
    <row r="426" spans="28:28" x14ac:dyDescent="0.15">
      <c r="AB426" s="1"/>
    </row>
    <row r="427" spans="28:28" x14ac:dyDescent="0.15">
      <c r="AB427" s="1"/>
    </row>
    <row r="428" spans="28:28" x14ac:dyDescent="0.15">
      <c r="AB428" s="1"/>
    </row>
    <row r="429" spans="28:28" x14ac:dyDescent="0.15">
      <c r="AB429" s="1"/>
    </row>
    <row r="430" spans="28:28" x14ac:dyDescent="0.15">
      <c r="AB430" s="1"/>
    </row>
    <row r="431" spans="28:28" x14ac:dyDescent="0.15">
      <c r="AB431" s="1"/>
    </row>
    <row r="432" spans="28:28" x14ac:dyDescent="0.15">
      <c r="AB432" s="1"/>
    </row>
    <row r="433" spans="28:28" x14ac:dyDescent="0.15">
      <c r="AB433" s="1"/>
    </row>
    <row r="434" spans="28:28" x14ac:dyDescent="0.15">
      <c r="AB434" s="1"/>
    </row>
    <row r="435" spans="28:28" x14ac:dyDescent="0.15">
      <c r="AB435" s="1"/>
    </row>
    <row r="436" spans="28:28" x14ac:dyDescent="0.15">
      <c r="AB436" s="1"/>
    </row>
    <row r="437" spans="28:28" x14ac:dyDescent="0.15">
      <c r="AB437" s="1"/>
    </row>
    <row r="438" spans="28:28" x14ac:dyDescent="0.15">
      <c r="AB438" s="1"/>
    </row>
    <row r="439" spans="28:28" x14ac:dyDescent="0.15">
      <c r="AB439" s="1"/>
    </row>
    <row r="440" spans="28:28" x14ac:dyDescent="0.15">
      <c r="AB440" s="1"/>
    </row>
    <row r="441" spans="28:28" x14ac:dyDescent="0.15">
      <c r="AB441" s="1"/>
    </row>
    <row r="442" spans="28:28" x14ac:dyDescent="0.15">
      <c r="AB442" s="1"/>
    </row>
    <row r="443" spans="28:28" x14ac:dyDescent="0.15">
      <c r="AB443" s="1"/>
    </row>
    <row r="444" spans="28:28" x14ac:dyDescent="0.15">
      <c r="AB444" s="1"/>
    </row>
    <row r="445" spans="28:28" x14ac:dyDescent="0.15">
      <c r="AB445" s="1"/>
    </row>
    <row r="446" spans="28:28" x14ac:dyDescent="0.15">
      <c r="AB446" s="1"/>
    </row>
    <row r="447" spans="28:28" x14ac:dyDescent="0.15">
      <c r="AB447" s="1"/>
    </row>
    <row r="448" spans="28:28" x14ac:dyDescent="0.15">
      <c r="AB448" s="1"/>
    </row>
    <row r="449" spans="28:28" x14ac:dyDescent="0.15">
      <c r="AB449" s="1"/>
    </row>
    <row r="450" spans="28:28" x14ac:dyDescent="0.15">
      <c r="AB450" s="1"/>
    </row>
    <row r="451" spans="28:28" x14ac:dyDescent="0.15">
      <c r="AB451" s="1"/>
    </row>
    <row r="452" spans="28:28" x14ac:dyDescent="0.15">
      <c r="AB452" s="1"/>
    </row>
    <row r="453" spans="28:28" x14ac:dyDescent="0.15">
      <c r="AB453" s="1"/>
    </row>
    <row r="454" spans="28:28" x14ac:dyDescent="0.15">
      <c r="AB454" s="1"/>
    </row>
    <row r="455" spans="28:28" x14ac:dyDescent="0.15">
      <c r="AB455" s="1"/>
    </row>
    <row r="456" spans="28:28" x14ac:dyDescent="0.15">
      <c r="AB456" s="1"/>
    </row>
    <row r="457" spans="28:28" x14ac:dyDescent="0.15">
      <c r="AB457" s="1"/>
    </row>
    <row r="458" spans="28:28" x14ac:dyDescent="0.15">
      <c r="AB458" s="1"/>
    </row>
    <row r="459" spans="28:28" x14ac:dyDescent="0.15">
      <c r="AB459" s="1"/>
    </row>
    <row r="460" spans="28:28" x14ac:dyDescent="0.15">
      <c r="AB460" s="1"/>
    </row>
    <row r="461" spans="28:28" x14ac:dyDescent="0.15">
      <c r="AB461" s="1"/>
    </row>
    <row r="462" spans="28:28" x14ac:dyDescent="0.15">
      <c r="AB462" s="1"/>
    </row>
    <row r="463" spans="28:28" x14ac:dyDescent="0.15">
      <c r="AB463" s="1"/>
    </row>
    <row r="464" spans="28:28" x14ac:dyDescent="0.15">
      <c r="AB464" s="1"/>
    </row>
    <row r="465" spans="28:28" x14ac:dyDescent="0.15">
      <c r="AB465" s="1"/>
    </row>
    <row r="466" spans="28:28" x14ac:dyDescent="0.15">
      <c r="AB466" s="1"/>
    </row>
    <row r="467" spans="28:28" x14ac:dyDescent="0.15">
      <c r="AB467" s="1"/>
    </row>
    <row r="468" spans="28:28" x14ac:dyDescent="0.15">
      <c r="AB468" s="1"/>
    </row>
    <row r="469" spans="28:28" x14ac:dyDescent="0.15">
      <c r="AB469" s="1"/>
    </row>
    <row r="470" spans="28:28" x14ac:dyDescent="0.15">
      <c r="AB470" s="1"/>
    </row>
    <row r="471" spans="28:28" x14ac:dyDescent="0.15">
      <c r="AB471" s="1"/>
    </row>
    <row r="472" spans="28:28" x14ac:dyDescent="0.15">
      <c r="AB472" s="1"/>
    </row>
    <row r="473" spans="28:28" x14ac:dyDescent="0.15">
      <c r="AB473" s="1"/>
    </row>
    <row r="474" spans="28:28" x14ac:dyDescent="0.15">
      <c r="AB474" s="1"/>
    </row>
    <row r="475" spans="28:28" x14ac:dyDescent="0.15">
      <c r="AB475" s="1"/>
    </row>
    <row r="476" spans="28:28" x14ac:dyDescent="0.15">
      <c r="AB476" s="1"/>
    </row>
    <row r="477" spans="28:28" x14ac:dyDescent="0.15">
      <c r="AB477" s="1"/>
    </row>
    <row r="478" spans="28:28" x14ac:dyDescent="0.15">
      <c r="AB478" s="1"/>
    </row>
    <row r="479" spans="28:28" x14ac:dyDescent="0.15">
      <c r="AB479" s="1"/>
    </row>
    <row r="480" spans="28:28" x14ac:dyDescent="0.15">
      <c r="AB480" s="1"/>
    </row>
    <row r="481" spans="28:28" x14ac:dyDescent="0.15">
      <c r="AB481" s="1"/>
    </row>
    <row r="482" spans="28:28" x14ac:dyDescent="0.15">
      <c r="AB482" s="1"/>
    </row>
    <row r="483" spans="28:28" x14ac:dyDescent="0.15">
      <c r="AB483" s="1"/>
    </row>
    <row r="484" spans="28:28" x14ac:dyDescent="0.15">
      <c r="AB484" s="1"/>
    </row>
    <row r="485" spans="28:28" x14ac:dyDescent="0.15">
      <c r="AB485" s="1"/>
    </row>
    <row r="486" spans="28:28" x14ac:dyDescent="0.15">
      <c r="AB486" s="1"/>
    </row>
    <row r="487" spans="28:28" x14ac:dyDescent="0.15">
      <c r="AB487" s="1"/>
    </row>
    <row r="488" spans="28:28" x14ac:dyDescent="0.15">
      <c r="AB488" s="1"/>
    </row>
    <row r="489" spans="28:28" x14ac:dyDescent="0.15">
      <c r="AB489" s="1"/>
    </row>
    <row r="490" spans="28:28" x14ac:dyDescent="0.15">
      <c r="AB490" s="1"/>
    </row>
    <row r="491" spans="28:28" x14ac:dyDescent="0.15">
      <c r="AB491" s="1"/>
    </row>
    <row r="492" spans="28:28" x14ac:dyDescent="0.15">
      <c r="AB492" s="1"/>
    </row>
    <row r="493" spans="28:28" x14ac:dyDescent="0.15">
      <c r="AB493" s="1"/>
    </row>
    <row r="494" spans="28:28" x14ac:dyDescent="0.15">
      <c r="AB494" s="1"/>
    </row>
    <row r="495" spans="28:28" x14ac:dyDescent="0.15">
      <c r="AB495" s="1"/>
    </row>
    <row r="496" spans="28:28" x14ac:dyDescent="0.15">
      <c r="AB496" s="1"/>
    </row>
    <row r="497" spans="28:28" x14ac:dyDescent="0.15">
      <c r="AB497" s="1"/>
    </row>
    <row r="498" spans="28:28" x14ac:dyDescent="0.15">
      <c r="AB498" s="1"/>
    </row>
    <row r="499" spans="28:28" x14ac:dyDescent="0.15">
      <c r="AB499" s="1"/>
    </row>
    <row r="500" spans="28:28" x14ac:dyDescent="0.15">
      <c r="AB500" s="1"/>
    </row>
    <row r="501" spans="28:28" x14ac:dyDescent="0.15">
      <c r="AB501" s="1"/>
    </row>
    <row r="502" spans="28:28" x14ac:dyDescent="0.15">
      <c r="AB502" s="1"/>
    </row>
    <row r="503" spans="28:28" x14ac:dyDescent="0.15">
      <c r="AB503" s="1"/>
    </row>
    <row r="504" spans="28:28" x14ac:dyDescent="0.15">
      <c r="AB504" s="1"/>
    </row>
    <row r="505" spans="28:28" x14ac:dyDescent="0.15">
      <c r="AB505" s="1"/>
    </row>
    <row r="506" spans="28:28" x14ac:dyDescent="0.15">
      <c r="AB506" s="1"/>
    </row>
    <row r="507" spans="28:28" x14ac:dyDescent="0.15">
      <c r="AB507" s="1"/>
    </row>
    <row r="508" spans="28:28" x14ac:dyDescent="0.15">
      <c r="AB508" s="1"/>
    </row>
    <row r="509" spans="28:28" x14ac:dyDescent="0.15">
      <c r="AB509" s="1"/>
    </row>
    <row r="510" spans="28:28" x14ac:dyDescent="0.15">
      <c r="AB510" s="1"/>
    </row>
    <row r="511" spans="28:28" x14ac:dyDescent="0.15">
      <c r="AB511" s="1"/>
    </row>
    <row r="512" spans="28:28" x14ac:dyDescent="0.15">
      <c r="AB512" s="1"/>
    </row>
    <row r="513" spans="28:28" x14ac:dyDescent="0.15">
      <c r="AB513" s="1"/>
    </row>
    <row r="514" spans="28:28" x14ac:dyDescent="0.15">
      <c r="AB514" s="1"/>
    </row>
    <row r="515" spans="28:28" x14ac:dyDescent="0.15">
      <c r="AB515" s="1"/>
    </row>
    <row r="516" spans="28:28" x14ac:dyDescent="0.15">
      <c r="AB516" s="1"/>
    </row>
    <row r="517" spans="28:28" x14ac:dyDescent="0.15">
      <c r="AB517" s="1"/>
    </row>
    <row r="518" spans="28:28" x14ac:dyDescent="0.15">
      <c r="AB518" s="1"/>
    </row>
    <row r="519" spans="28:28" x14ac:dyDescent="0.15">
      <c r="AB519" s="1"/>
    </row>
    <row r="520" spans="28:28" x14ac:dyDescent="0.15">
      <c r="AB520" s="1"/>
    </row>
    <row r="521" spans="28:28" x14ac:dyDescent="0.15">
      <c r="AB521" s="1"/>
    </row>
    <row r="522" spans="28:28" x14ac:dyDescent="0.15">
      <c r="AB522" s="1"/>
    </row>
    <row r="523" spans="28:28" x14ac:dyDescent="0.15">
      <c r="AB523" s="1"/>
    </row>
    <row r="524" spans="28:28" x14ac:dyDescent="0.15">
      <c r="AB524" s="1"/>
    </row>
    <row r="525" spans="28:28" x14ac:dyDescent="0.15">
      <c r="AB525" s="1"/>
    </row>
    <row r="526" spans="28:28" x14ac:dyDescent="0.15">
      <c r="AB526" s="1"/>
    </row>
    <row r="527" spans="28:28" x14ac:dyDescent="0.15">
      <c r="AB527" s="1"/>
    </row>
    <row r="528" spans="28:28" x14ac:dyDescent="0.15">
      <c r="AB528" s="1"/>
    </row>
    <row r="529" spans="28:28" x14ac:dyDescent="0.15">
      <c r="AB529" s="1"/>
    </row>
    <row r="530" spans="28:28" x14ac:dyDescent="0.15">
      <c r="AB530" s="1"/>
    </row>
    <row r="531" spans="28:28" x14ac:dyDescent="0.15">
      <c r="AB531" s="1"/>
    </row>
    <row r="532" spans="28:28" x14ac:dyDescent="0.15">
      <c r="AB532" s="1"/>
    </row>
    <row r="533" spans="28:28" x14ac:dyDescent="0.15">
      <c r="AB533" s="1"/>
    </row>
    <row r="534" spans="28:28" x14ac:dyDescent="0.15">
      <c r="AB534" s="1"/>
    </row>
    <row r="535" spans="28:28" x14ac:dyDescent="0.15">
      <c r="AB535" s="1"/>
    </row>
    <row r="536" spans="28:28" x14ac:dyDescent="0.15">
      <c r="AB536" s="1"/>
    </row>
    <row r="537" spans="28:28" x14ac:dyDescent="0.15">
      <c r="AB537" s="1"/>
    </row>
    <row r="538" spans="28:28" x14ac:dyDescent="0.15">
      <c r="AB538" s="1"/>
    </row>
    <row r="539" spans="28:28" x14ac:dyDescent="0.15">
      <c r="AB539" s="1"/>
    </row>
    <row r="540" spans="28:28" x14ac:dyDescent="0.15">
      <c r="AB540" s="1"/>
    </row>
    <row r="541" spans="28:28" x14ac:dyDescent="0.15">
      <c r="AB541" s="1"/>
    </row>
    <row r="542" spans="28:28" x14ac:dyDescent="0.15">
      <c r="AB542" s="1"/>
    </row>
    <row r="543" spans="28:28" x14ac:dyDescent="0.15">
      <c r="AB543" s="1"/>
    </row>
    <row r="544" spans="28:28" x14ac:dyDescent="0.15">
      <c r="AB544" s="1"/>
    </row>
    <row r="545" spans="28:28" x14ac:dyDescent="0.15">
      <c r="AB545" s="1"/>
    </row>
    <row r="546" spans="28:28" x14ac:dyDescent="0.15">
      <c r="AB546" s="1"/>
    </row>
    <row r="547" spans="28:28" x14ac:dyDescent="0.15">
      <c r="AB547" s="1"/>
    </row>
    <row r="548" spans="28:28" x14ac:dyDescent="0.15">
      <c r="AB548" s="1"/>
    </row>
    <row r="549" spans="28:28" x14ac:dyDescent="0.15">
      <c r="AB549" s="1"/>
    </row>
    <row r="550" spans="28:28" x14ac:dyDescent="0.15">
      <c r="AB550" s="1"/>
    </row>
    <row r="551" spans="28:28" x14ac:dyDescent="0.15">
      <c r="AB551" s="1"/>
    </row>
    <row r="552" spans="28:28" x14ac:dyDescent="0.15">
      <c r="AB552" s="1"/>
    </row>
    <row r="553" spans="28:28" x14ac:dyDescent="0.15">
      <c r="AB553" s="1"/>
    </row>
    <row r="554" spans="28:28" x14ac:dyDescent="0.15">
      <c r="AB554" s="1"/>
    </row>
    <row r="555" spans="28:28" x14ac:dyDescent="0.15">
      <c r="AB555" s="1"/>
    </row>
    <row r="556" spans="28:28" x14ac:dyDescent="0.15">
      <c r="AB556" s="1"/>
    </row>
    <row r="557" spans="28:28" x14ac:dyDescent="0.15">
      <c r="AB557" s="1"/>
    </row>
    <row r="558" spans="28:28" x14ac:dyDescent="0.15">
      <c r="AB558" s="1"/>
    </row>
    <row r="559" spans="28:28" x14ac:dyDescent="0.15">
      <c r="AB559" s="1"/>
    </row>
    <row r="560" spans="28:28" x14ac:dyDescent="0.15">
      <c r="AB560" s="1"/>
    </row>
    <row r="561" spans="28:28" x14ac:dyDescent="0.15">
      <c r="AB561" s="1"/>
    </row>
    <row r="562" spans="28:28" x14ac:dyDescent="0.15">
      <c r="AB562" s="1"/>
    </row>
    <row r="563" spans="28:28" x14ac:dyDescent="0.15">
      <c r="AB563" s="1"/>
    </row>
    <row r="564" spans="28:28" x14ac:dyDescent="0.15">
      <c r="AB564" s="1"/>
    </row>
    <row r="565" spans="28:28" x14ac:dyDescent="0.15">
      <c r="AB565" s="1"/>
    </row>
    <row r="566" spans="28:28" x14ac:dyDescent="0.15">
      <c r="AB566" s="1"/>
    </row>
    <row r="567" spans="28:28" x14ac:dyDescent="0.15">
      <c r="AB567" s="1"/>
    </row>
    <row r="568" spans="28:28" x14ac:dyDescent="0.15">
      <c r="AB568" s="1"/>
    </row>
    <row r="569" spans="28:28" x14ac:dyDescent="0.15">
      <c r="AB569" s="1"/>
    </row>
    <row r="570" spans="28:28" x14ac:dyDescent="0.15">
      <c r="AB570" s="1"/>
    </row>
    <row r="571" spans="28:28" x14ac:dyDescent="0.15">
      <c r="AB571" s="1"/>
    </row>
    <row r="572" spans="28:28" x14ac:dyDescent="0.15">
      <c r="AB572" s="1"/>
    </row>
    <row r="573" spans="28:28" x14ac:dyDescent="0.15">
      <c r="AB573" s="1"/>
    </row>
    <row r="574" spans="28:28" x14ac:dyDescent="0.15">
      <c r="AB574" s="1"/>
    </row>
    <row r="575" spans="28:28" x14ac:dyDescent="0.15">
      <c r="AB575" s="1"/>
    </row>
    <row r="576" spans="28:28" x14ac:dyDescent="0.15">
      <c r="AB576" s="1"/>
    </row>
    <row r="577" spans="28:28" x14ac:dyDescent="0.15">
      <c r="AB577" s="1"/>
    </row>
    <row r="578" spans="28:28" x14ac:dyDescent="0.15">
      <c r="AB578" s="1"/>
    </row>
    <row r="579" spans="28:28" x14ac:dyDescent="0.15">
      <c r="AB579" s="1"/>
    </row>
    <row r="580" spans="28:28" x14ac:dyDescent="0.15">
      <c r="AB580" s="1"/>
    </row>
    <row r="581" spans="28:28" x14ac:dyDescent="0.15">
      <c r="AB581" s="1"/>
    </row>
    <row r="582" spans="28:28" x14ac:dyDescent="0.15">
      <c r="AB582" s="1"/>
    </row>
    <row r="583" spans="28:28" x14ac:dyDescent="0.15">
      <c r="AB583" s="1"/>
    </row>
    <row r="584" spans="28:28" x14ac:dyDescent="0.15">
      <c r="AB584" s="1"/>
    </row>
    <row r="585" spans="28:28" x14ac:dyDescent="0.15">
      <c r="AB585" s="1"/>
    </row>
    <row r="586" spans="28:28" x14ac:dyDescent="0.15">
      <c r="AB586" s="1"/>
    </row>
    <row r="587" spans="28:28" x14ac:dyDescent="0.15">
      <c r="AB587" s="1"/>
    </row>
    <row r="588" spans="28:28" x14ac:dyDescent="0.15">
      <c r="AB588" s="1"/>
    </row>
    <row r="589" spans="28:28" x14ac:dyDescent="0.15">
      <c r="AB589" s="1"/>
    </row>
    <row r="590" spans="28:28" x14ac:dyDescent="0.15">
      <c r="AB590" s="1"/>
    </row>
    <row r="591" spans="28:28" x14ac:dyDescent="0.15">
      <c r="AB591" s="1"/>
    </row>
    <row r="592" spans="28:28" x14ac:dyDescent="0.15">
      <c r="AB592" s="1"/>
    </row>
    <row r="593" spans="28:28" x14ac:dyDescent="0.15">
      <c r="AB593" s="1"/>
    </row>
    <row r="594" spans="28:28" x14ac:dyDescent="0.15">
      <c r="AB594" s="1"/>
    </row>
    <row r="595" spans="28:28" x14ac:dyDescent="0.15">
      <c r="AB595" s="1"/>
    </row>
    <row r="596" spans="28:28" x14ac:dyDescent="0.15">
      <c r="AB596" s="1"/>
    </row>
    <row r="597" spans="28:28" x14ac:dyDescent="0.15">
      <c r="AB597" s="1"/>
    </row>
    <row r="598" spans="28:28" x14ac:dyDescent="0.15">
      <c r="AB598" s="1"/>
    </row>
    <row r="599" spans="28:28" x14ac:dyDescent="0.15">
      <c r="AB599" s="1"/>
    </row>
    <row r="600" spans="28:28" x14ac:dyDescent="0.15">
      <c r="AB600" s="1"/>
    </row>
    <row r="601" spans="28:28" x14ac:dyDescent="0.15">
      <c r="AB601" s="1"/>
    </row>
    <row r="602" spans="28:28" x14ac:dyDescent="0.15">
      <c r="AB602" s="1"/>
    </row>
    <row r="603" spans="28:28" x14ac:dyDescent="0.15">
      <c r="AB603" s="1"/>
    </row>
    <row r="604" spans="28:28" x14ac:dyDescent="0.15">
      <c r="AB604" s="1"/>
    </row>
    <row r="605" spans="28:28" x14ac:dyDescent="0.15">
      <c r="AB605" s="1"/>
    </row>
    <row r="606" spans="28:28" x14ac:dyDescent="0.15">
      <c r="AB606" s="1"/>
    </row>
    <row r="607" spans="28:28" x14ac:dyDescent="0.15">
      <c r="AB607" s="1"/>
    </row>
    <row r="608" spans="28:28" x14ac:dyDescent="0.15">
      <c r="AB608" s="1"/>
    </row>
    <row r="609" spans="28:28" x14ac:dyDescent="0.15">
      <c r="AB609" s="1"/>
    </row>
    <row r="610" spans="28:28" x14ac:dyDescent="0.15">
      <c r="AB610" s="1"/>
    </row>
    <row r="611" spans="28:28" x14ac:dyDescent="0.15">
      <c r="AB611" s="1"/>
    </row>
    <row r="612" spans="28:28" x14ac:dyDescent="0.15">
      <c r="AB612" s="1"/>
    </row>
    <row r="613" spans="28:28" x14ac:dyDescent="0.15">
      <c r="AB613" s="1"/>
    </row>
    <row r="614" spans="28:28" x14ac:dyDescent="0.15">
      <c r="AB614" s="1"/>
    </row>
    <row r="615" spans="28:28" x14ac:dyDescent="0.15">
      <c r="AB615" s="1"/>
    </row>
    <row r="616" spans="28:28" x14ac:dyDescent="0.15">
      <c r="AB616" s="1"/>
    </row>
    <row r="617" spans="28:28" x14ac:dyDescent="0.15">
      <c r="AB617" s="1"/>
    </row>
    <row r="618" spans="28:28" x14ac:dyDescent="0.15">
      <c r="AB618" s="1"/>
    </row>
    <row r="619" spans="28:28" x14ac:dyDescent="0.15">
      <c r="AB619" s="1"/>
    </row>
    <row r="620" spans="28:28" x14ac:dyDescent="0.15">
      <c r="AB620" s="1"/>
    </row>
    <row r="621" spans="28:28" x14ac:dyDescent="0.15">
      <c r="AB621" s="1"/>
    </row>
    <row r="622" spans="28:28" x14ac:dyDescent="0.15">
      <c r="AB622" s="1"/>
    </row>
    <row r="623" spans="28:28" x14ac:dyDescent="0.15">
      <c r="AB623" s="1"/>
    </row>
    <row r="624" spans="28:28" x14ac:dyDescent="0.15">
      <c r="AB624" s="1"/>
    </row>
    <row r="625" spans="28:28" x14ac:dyDescent="0.15">
      <c r="AB625" s="1"/>
    </row>
    <row r="626" spans="28:28" x14ac:dyDescent="0.15">
      <c r="AB626" s="1"/>
    </row>
    <row r="627" spans="28:28" x14ac:dyDescent="0.15">
      <c r="AB627" s="1"/>
    </row>
    <row r="628" spans="28:28" x14ac:dyDescent="0.15">
      <c r="AB628" s="1"/>
    </row>
    <row r="629" spans="28:28" x14ac:dyDescent="0.15">
      <c r="AB629" s="1"/>
    </row>
    <row r="630" spans="28:28" x14ac:dyDescent="0.15">
      <c r="AB630" s="1"/>
    </row>
    <row r="631" spans="28:28" x14ac:dyDescent="0.15">
      <c r="AB631" s="1"/>
    </row>
    <row r="632" spans="28:28" x14ac:dyDescent="0.15">
      <c r="AB632" s="1"/>
    </row>
    <row r="633" spans="28:28" x14ac:dyDescent="0.15">
      <c r="AB633" s="1"/>
    </row>
    <row r="634" spans="28:28" x14ac:dyDescent="0.15">
      <c r="AB634" s="1"/>
    </row>
    <row r="635" spans="28:28" x14ac:dyDescent="0.15">
      <c r="AB635" s="1"/>
    </row>
    <row r="636" spans="28:28" x14ac:dyDescent="0.15">
      <c r="AB636" s="1"/>
    </row>
    <row r="637" spans="28:28" x14ac:dyDescent="0.15">
      <c r="AB637" s="1"/>
    </row>
    <row r="638" spans="28:28" x14ac:dyDescent="0.15">
      <c r="AB638" s="1"/>
    </row>
    <row r="639" spans="28:28" x14ac:dyDescent="0.15">
      <c r="AB639" s="1"/>
    </row>
    <row r="640" spans="28:28" x14ac:dyDescent="0.15">
      <c r="AB640" s="1"/>
    </row>
    <row r="641" spans="28:28" x14ac:dyDescent="0.15">
      <c r="AB641" s="1"/>
    </row>
    <row r="642" spans="28:28" x14ac:dyDescent="0.15">
      <c r="AB642" s="1"/>
    </row>
    <row r="643" spans="28:28" x14ac:dyDescent="0.15">
      <c r="AB643" s="1"/>
    </row>
    <row r="644" spans="28:28" x14ac:dyDescent="0.15">
      <c r="AB644" s="1"/>
    </row>
    <row r="645" spans="28:28" x14ac:dyDescent="0.15">
      <c r="AB645" s="1"/>
    </row>
    <row r="646" spans="28:28" x14ac:dyDescent="0.15">
      <c r="AB646" s="1"/>
    </row>
    <row r="647" spans="28:28" x14ac:dyDescent="0.15">
      <c r="AB647" s="1"/>
    </row>
    <row r="648" spans="28:28" x14ac:dyDescent="0.15">
      <c r="AB648" s="1"/>
    </row>
    <row r="649" spans="28:28" x14ac:dyDescent="0.15">
      <c r="AB649" s="1"/>
    </row>
    <row r="650" spans="28:28" x14ac:dyDescent="0.15">
      <c r="AB650" s="1"/>
    </row>
    <row r="651" spans="28:28" x14ac:dyDescent="0.15">
      <c r="AB651" s="1"/>
    </row>
    <row r="652" spans="28:28" x14ac:dyDescent="0.15">
      <c r="AB652" s="1"/>
    </row>
    <row r="653" spans="28:28" x14ac:dyDescent="0.15">
      <c r="AB653" s="1"/>
    </row>
    <row r="654" spans="28:28" x14ac:dyDescent="0.15">
      <c r="AB654" s="1"/>
    </row>
    <row r="655" spans="28:28" x14ac:dyDescent="0.15">
      <c r="AB655" s="1"/>
    </row>
    <row r="656" spans="28:28" x14ac:dyDescent="0.15">
      <c r="AB656" s="1"/>
    </row>
    <row r="657" spans="28:28" x14ac:dyDescent="0.15">
      <c r="AB657" s="1"/>
    </row>
    <row r="658" spans="28:28" x14ac:dyDescent="0.15">
      <c r="AB658" s="1"/>
    </row>
    <row r="659" spans="28:28" x14ac:dyDescent="0.15">
      <c r="AB659" s="1"/>
    </row>
    <row r="660" spans="28:28" x14ac:dyDescent="0.15">
      <c r="AB660" s="1"/>
    </row>
    <row r="661" spans="28:28" x14ac:dyDescent="0.15">
      <c r="AB661" s="1"/>
    </row>
    <row r="662" spans="28:28" x14ac:dyDescent="0.15">
      <c r="AB662" s="1"/>
    </row>
    <row r="663" spans="28:28" x14ac:dyDescent="0.15">
      <c r="AB663" s="1"/>
    </row>
    <row r="664" spans="28:28" x14ac:dyDescent="0.15">
      <c r="AB664" s="1"/>
    </row>
    <row r="665" spans="28:28" x14ac:dyDescent="0.15">
      <c r="AB665" s="1"/>
    </row>
    <row r="666" spans="28:28" x14ac:dyDescent="0.15">
      <c r="AB666" s="1"/>
    </row>
    <row r="667" spans="28:28" x14ac:dyDescent="0.15">
      <c r="AB667" s="1"/>
    </row>
    <row r="668" spans="28:28" x14ac:dyDescent="0.15">
      <c r="AB668" s="1"/>
    </row>
    <row r="669" spans="28:28" x14ac:dyDescent="0.15">
      <c r="AB669" s="1"/>
    </row>
    <row r="670" spans="28:28" x14ac:dyDescent="0.15">
      <c r="AB670" s="1"/>
    </row>
    <row r="671" spans="28:28" x14ac:dyDescent="0.15">
      <c r="AB671" s="1"/>
    </row>
    <row r="672" spans="28:28" x14ac:dyDescent="0.15">
      <c r="AB672" s="1"/>
    </row>
    <row r="673" spans="28:28" x14ac:dyDescent="0.15">
      <c r="AB673" s="1"/>
    </row>
    <row r="674" spans="28:28" x14ac:dyDescent="0.15">
      <c r="AB674" s="1"/>
    </row>
    <row r="675" spans="28:28" x14ac:dyDescent="0.15">
      <c r="AB675" s="1"/>
    </row>
    <row r="676" spans="28:28" x14ac:dyDescent="0.15">
      <c r="AB676" s="1"/>
    </row>
    <row r="677" spans="28:28" x14ac:dyDescent="0.15">
      <c r="AB677" s="1"/>
    </row>
    <row r="678" spans="28:28" x14ac:dyDescent="0.15">
      <c r="AB678" s="1"/>
    </row>
    <row r="679" spans="28:28" x14ac:dyDescent="0.15">
      <c r="AB679" s="1"/>
    </row>
    <row r="680" spans="28:28" x14ac:dyDescent="0.15">
      <c r="AB680" s="1"/>
    </row>
    <row r="681" spans="28:28" x14ac:dyDescent="0.15">
      <c r="AB681" s="1"/>
    </row>
    <row r="682" spans="28:28" x14ac:dyDescent="0.15">
      <c r="AB682" s="1"/>
    </row>
    <row r="683" spans="28:28" x14ac:dyDescent="0.15">
      <c r="AB683" s="1"/>
    </row>
    <row r="684" spans="28:28" x14ac:dyDescent="0.15">
      <c r="AB684" s="1"/>
    </row>
    <row r="685" spans="28:28" x14ac:dyDescent="0.15">
      <c r="AB685" s="1"/>
    </row>
    <row r="686" spans="28:28" x14ac:dyDescent="0.15">
      <c r="AB686" s="1"/>
    </row>
    <row r="687" spans="28:28" x14ac:dyDescent="0.15">
      <c r="AB687" s="1"/>
    </row>
    <row r="688" spans="28:28" x14ac:dyDescent="0.15">
      <c r="AB688" s="1"/>
    </row>
    <row r="689" spans="28:28" x14ac:dyDescent="0.15">
      <c r="AB689" s="1"/>
    </row>
    <row r="690" spans="28:28" x14ac:dyDescent="0.15">
      <c r="AB690" s="1"/>
    </row>
    <row r="691" spans="28:28" x14ac:dyDescent="0.15">
      <c r="AB691" s="1"/>
    </row>
    <row r="692" spans="28:28" x14ac:dyDescent="0.15">
      <c r="AB692" s="1"/>
    </row>
    <row r="693" spans="28:28" x14ac:dyDescent="0.15">
      <c r="AB693" s="1"/>
    </row>
    <row r="694" spans="28:28" x14ac:dyDescent="0.15">
      <c r="AB694" s="1"/>
    </row>
    <row r="695" spans="28:28" x14ac:dyDescent="0.15">
      <c r="AB695" s="1"/>
    </row>
    <row r="696" spans="28:28" x14ac:dyDescent="0.15">
      <c r="AB696" s="1"/>
    </row>
    <row r="697" spans="28:28" x14ac:dyDescent="0.15">
      <c r="AB697" s="1"/>
    </row>
    <row r="698" spans="28:28" x14ac:dyDescent="0.15">
      <c r="AB698" s="1"/>
    </row>
    <row r="699" spans="28:28" x14ac:dyDescent="0.15">
      <c r="AB699" s="1"/>
    </row>
    <row r="700" spans="28:28" x14ac:dyDescent="0.15">
      <c r="AB700" s="1"/>
    </row>
    <row r="701" spans="28:28" x14ac:dyDescent="0.15">
      <c r="AB701" s="1"/>
    </row>
    <row r="702" spans="28:28" x14ac:dyDescent="0.15">
      <c r="AB702" s="1"/>
    </row>
    <row r="703" spans="28:28" x14ac:dyDescent="0.15">
      <c r="AB703" s="1"/>
    </row>
    <row r="704" spans="28:28" x14ac:dyDescent="0.15">
      <c r="AB704" s="1"/>
    </row>
    <row r="705" spans="28:28" x14ac:dyDescent="0.15">
      <c r="AB705" s="1"/>
    </row>
    <row r="706" spans="28:28" x14ac:dyDescent="0.15">
      <c r="AB706" s="1"/>
    </row>
    <row r="707" spans="28:28" x14ac:dyDescent="0.15">
      <c r="AB707" s="1"/>
    </row>
    <row r="708" spans="28:28" x14ac:dyDescent="0.15">
      <c r="AB708" s="1"/>
    </row>
    <row r="709" spans="28:28" x14ac:dyDescent="0.15">
      <c r="AB709" s="1"/>
    </row>
    <row r="710" spans="28:28" x14ac:dyDescent="0.15">
      <c r="AB710" s="1"/>
    </row>
    <row r="711" spans="28:28" x14ac:dyDescent="0.15">
      <c r="AB711" s="1"/>
    </row>
    <row r="712" spans="28:28" x14ac:dyDescent="0.15">
      <c r="AB712" s="1"/>
    </row>
    <row r="713" spans="28:28" x14ac:dyDescent="0.15">
      <c r="AB713" s="1"/>
    </row>
    <row r="714" spans="28:28" x14ac:dyDescent="0.15">
      <c r="AB714" s="1"/>
    </row>
    <row r="715" spans="28:28" x14ac:dyDescent="0.15">
      <c r="AB715" s="1"/>
    </row>
    <row r="716" spans="28:28" x14ac:dyDescent="0.15">
      <c r="AB716" s="1"/>
    </row>
    <row r="717" spans="28:28" x14ac:dyDescent="0.15">
      <c r="AB717" s="1"/>
    </row>
    <row r="718" spans="28:28" x14ac:dyDescent="0.15">
      <c r="AB718" s="1"/>
    </row>
    <row r="719" spans="28:28" x14ac:dyDescent="0.15">
      <c r="AB719" s="1"/>
    </row>
    <row r="720" spans="28:28" x14ac:dyDescent="0.15">
      <c r="AB720" s="1"/>
    </row>
    <row r="721" spans="28:28" x14ac:dyDescent="0.15">
      <c r="AB721" s="1"/>
    </row>
    <row r="722" spans="28:28" x14ac:dyDescent="0.15">
      <c r="AB722" s="1"/>
    </row>
    <row r="723" spans="28:28" x14ac:dyDescent="0.15">
      <c r="AB723" s="1"/>
    </row>
    <row r="724" spans="28:28" x14ac:dyDescent="0.15">
      <c r="AB724" s="1"/>
    </row>
    <row r="725" spans="28:28" x14ac:dyDescent="0.15">
      <c r="AB725" s="1"/>
    </row>
    <row r="726" spans="28:28" x14ac:dyDescent="0.15">
      <c r="AB726" s="1"/>
    </row>
    <row r="727" spans="28:28" x14ac:dyDescent="0.15">
      <c r="AB727" s="1"/>
    </row>
    <row r="728" spans="28:28" x14ac:dyDescent="0.15">
      <c r="AB728" s="1"/>
    </row>
    <row r="729" spans="28:28" x14ac:dyDescent="0.15">
      <c r="AB729" s="1"/>
    </row>
    <row r="730" spans="28:28" x14ac:dyDescent="0.15">
      <c r="AB730" s="1"/>
    </row>
    <row r="731" spans="28:28" x14ac:dyDescent="0.15">
      <c r="AB731" s="1"/>
    </row>
    <row r="732" spans="28:28" x14ac:dyDescent="0.15">
      <c r="AB732" s="1"/>
    </row>
    <row r="733" spans="28:28" x14ac:dyDescent="0.15">
      <c r="AB733" s="1"/>
    </row>
    <row r="734" spans="28:28" x14ac:dyDescent="0.15">
      <c r="AB734" s="1"/>
    </row>
    <row r="735" spans="28:28" x14ac:dyDescent="0.15">
      <c r="AB735" s="1"/>
    </row>
    <row r="736" spans="28:28" x14ac:dyDescent="0.15">
      <c r="AB736" s="1"/>
    </row>
    <row r="737" spans="28:28" x14ac:dyDescent="0.15">
      <c r="AB737" s="1"/>
    </row>
    <row r="738" spans="28:28" x14ac:dyDescent="0.15">
      <c r="AB738" s="1"/>
    </row>
    <row r="739" spans="28:28" x14ac:dyDescent="0.15">
      <c r="AB739" s="1"/>
    </row>
    <row r="740" spans="28:28" x14ac:dyDescent="0.15">
      <c r="AB740" s="1"/>
    </row>
    <row r="741" spans="28:28" x14ac:dyDescent="0.15">
      <c r="AB741" s="1"/>
    </row>
    <row r="742" spans="28:28" x14ac:dyDescent="0.15">
      <c r="AB742" s="1"/>
    </row>
    <row r="743" spans="28:28" x14ac:dyDescent="0.15">
      <c r="AB743" s="1"/>
    </row>
    <row r="744" spans="28:28" x14ac:dyDescent="0.15">
      <c r="AB744" s="1"/>
    </row>
    <row r="745" spans="28:28" x14ac:dyDescent="0.15">
      <c r="AB745" s="1"/>
    </row>
    <row r="746" spans="28:28" x14ac:dyDescent="0.15">
      <c r="AB746" s="1"/>
    </row>
    <row r="747" spans="28:28" x14ac:dyDescent="0.15">
      <c r="AB747" s="1"/>
    </row>
    <row r="748" spans="28:28" x14ac:dyDescent="0.15">
      <c r="AB748" s="1"/>
    </row>
    <row r="749" spans="28:28" x14ac:dyDescent="0.15">
      <c r="AB749" s="1"/>
    </row>
    <row r="750" spans="28:28" x14ac:dyDescent="0.15">
      <c r="AB750" s="1"/>
    </row>
    <row r="751" spans="28:28" x14ac:dyDescent="0.15">
      <c r="AB751" s="1"/>
    </row>
    <row r="752" spans="28:28" x14ac:dyDescent="0.15">
      <c r="AB752" s="1"/>
    </row>
    <row r="753" spans="28:28" x14ac:dyDescent="0.15">
      <c r="AB753" s="1"/>
    </row>
    <row r="754" spans="28:28" x14ac:dyDescent="0.15">
      <c r="AB754" s="1"/>
    </row>
    <row r="755" spans="28:28" x14ac:dyDescent="0.15">
      <c r="AB755" s="1"/>
    </row>
    <row r="756" spans="28:28" x14ac:dyDescent="0.15">
      <c r="AB756" s="1"/>
    </row>
    <row r="757" spans="28:28" x14ac:dyDescent="0.15">
      <c r="AB757" s="1"/>
    </row>
    <row r="758" spans="28:28" x14ac:dyDescent="0.15">
      <c r="AB758" s="1"/>
    </row>
    <row r="759" spans="28:28" x14ac:dyDescent="0.15">
      <c r="AB759" s="1"/>
    </row>
    <row r="760" spans="28:28" x14ac:dyDescent="0.15">
      <c r="AB760" s="1"/>
    </row>
    <row r="761" spans="28:28" x14ac:dyDescent="0.15">
      <c r="AB761" s="1"/>
    </row>
    <row r="762" spans="28:28" x14ac:dyDescent="0.15">
      <c r="AB762" s="1"/>
    </row>
    <row r="763" spans="28:28" x14ac:dyDescent="0.15">
      <c r="AB763" s="1"/>
    </row>
    <row r="764" spans="28:28" x14ac:dyDescent="0.15">
      <c r="AB764" s="1"/>
    </row>
    <row r="765" spans="28:28" x14ac:dyDescent="0.15">
      <c r="AB765" s="1"/>
    </row>
    <row r="766" spans="28:28" x14ac:dyDescent="0.15">
      <c r="AB766" s="1"/>
    </row>
    <row r="767" spans="28:28" x14ac:dyDescent="0.15">
      <c r="AB767" s="1"/>
    </row>
    <row r="768" spans="28:28" x14ac:dyDescent="0.15">
      <c r="AB768" s="1"/>
    </row>
    <row r="769" spans="28:28" x14ac:dyDescent="0.15">
      <c r="AB769" s="1"/>
    </row>
    <row r="770" spans="28:28" x14ac:dyDescent="0.15">
      <c r="AB770" s="1"/>
    </row>
    <row r="771" spans="28:28" x14ac:dyDescent="0.15">
      <c r="AB771" s="1"/>
    </row>
    <row r="772" spans="28:28" x14ac:dyDescent="0.15">
      <c r="AB772" s="1"/>
    </row>
    <row r="773" spans="28:28" x14ac:dyDescent="0.15">
      <c r="AB773" s="1"/>
    </row>
    <row r="774" spans="28:28" x14ac:dyDescent="0.15">
      <c r="AB774" s="1"/>
    </row>
    <row r="775" spans="28:28" x14ac:dyDescent="0.15">
      <c r="AB775" s="1"/>
    </row>
    <row r="776" spans="28:28" x14ac:dyDescent="0.15">
      <c r="AB776" s="1"/>
    </row>
    <row r="777" spans="28:28" x14ac:dyDescent="0.15">
      <c r="AB777" s="1"/>
    </row>
    <row r="778" spans="28:28" x14ac:dyDescent="0.15">
      <c r="AB778" s="1"/>
    </row>
    <row r="779" spans="28:28" x14ac:dyDescent="0.15">
      <c r="AB779" s="1"/>
    </row>
    <row r="780" spans="28:28" x14ac:dyDescent="0.15">
      <c r="AB780" s="1"/>
    </row>
    <row r="781" spans="28:28" x14ac:dyDescent="0.15">
      <c r="AB781" s="1"/>
    </row>
    <row r="782" spans="28:28" x14ac:dyDescent="0.15">
      <c r="AB782" s="1"/>
    </row>
    <row r="783" spans="28:28" x14ac:dyDescent="0.15">
      <c r="AB783" s="1"/>
    </row>
    <row r="784" spans="28:28" x14ac:dyDescent="0.15">
      <c r="AB784" s="1"/>
    </row>
    <row r="785" spans="28:28" x14ac:dyDescent="0.15">
      <c r="AB785" s="1"/>
    </row>
    <row r="786" spans="28:28" x14ac:dyDescent="0.15">
      <c r="AB786" s="1"/>
    </row>
    <row r="787" spans="28:28" x14ac:dyDescent="0.15">
      <c r="AB787" s="1"/>
    </row>
    <row r="788" spans="28:28" x14ac:dyDescent="0.15">
      <c r="AB788" s="1"/>
    </row>
    <row r="789" spans="28:28" x14ac:dyDescent="0.15">
      <c r="AB789" s="1"/>
    </row>
    <row r="790" spans="28:28" x14ac:dyDescent="0.15">
      <c r="AB790" s="1"/>
    </row>
    <row r="791" spans="28:28" x14ac:dyDescent="0.15">
      <c r="AB791" s="1"/>
    </row>
    <row r="792" spans="28:28" x14ac:dyDescent="0.15">
      <c r="AB792" s="1"/>
    </row>
    <row r="793" spans="28:28" x14ac:dyDescent="0.15">
      <c r="AB793" s="1"/>
    </row>
    <row r="794" spans="28:28" x14ac:dyDescent="0.15">
      <c r="AB794" s="1"/>
    </row>
    <row r="795" spans="28:28" x14ac:dyDescent="0.15">
      <c r="AB795" s="1"/>
    </row>
    <row r="796" spans="28:28" x14ac:dyDescent="0.15">
      <c r="AB796" s="1"/>
    </row>
    <row r="797" spans="28:28" x14ac:dyDescent="0.15">
      <c r="AB797" s="1"/>
    </row>
    <row r="798" spans="28:28" x14ac:dyDescent="0.15">
      <c r="AB798" s="1"/>
    </row>
    <row r="799" spans="28:28" x14ac:dyDescent="0.15">
      <c r="AB799" s="1"/>
    </row>
    <row r="800" spans="28:28" x14ac:dyDescent="0.15">
      <c r="AB800" s="1"/>
    </row>
    <row r="801" spans="28:28" x14ac:dyDescent="0.15">
      <c r="AB801" s="1"/>
    </row>
    <row r="802" spans="28:28" x14ac:dyDescent="0.15">
      <c r="AB802" s="1"/>
    </row>
    <row r="803" spans="28:28" x14ac:dyDescent="0.15">
      <c r="AB803" s="1"/>
    </row>
    <row r="804" spans="28:28" x14ac:dyDescent="0.15">
      <c r="AB804" s="1"/>
    </row>
    <row r="805" spans="28:28" x14ac:dyDescent="0.15">
      <c r="AB805" s="1"/>
    </row>
    <row r="806" spans="28:28" x14ac:dyDescent="0.15">
      <c r="AB806" s="1"/>
    </row>
    <row r="807" spans="28:28" x14ac:dyDescent="0.15">
      <c r="AB807" s="1"/>
    </row>
    <row r="808" spans="28:28" x14ac:dyDescent="0.15">
      <c r="AB808" s="1"/>
    </row>
    <row r="809" spans="28:28" x14ac:dyDescent="0.15">
      <c r="AB809" s="1"/>
    </row>
    <row r="810" spans="28:28" x14ac:dyDescent="0.15">
      <c r="AB810" s="1"/>
    </row>
    <row r="811" spans="28:28" x14ac:dyDescent="0.15">
      <c r="AB811" s="1"/>
    </row>
    <row r="812" spans="28:28" x14ac:dyDescent="0.15">
      <c r="AB812" s="1"/>
    </row>
    <row r="813" spans="28:28" x14ac:dyDescent="0.15">
      <c r="AB813" s="1"/>
    </row>
    <row r="814" spans="28:28" x14ac:dyDescent="0.15">
      <c r="AB814" s="1"/>
    </row>
    <row r="815" spans="28:28" x14ac:dyDescent="0.15">
      <c r="AB815" s="1"/>
    </row>
    <row r="816" spans="28:28" x14ac:dyDescent="0.15">
      <c r="AB816" s="1"/>
    </row>
    <row r="817" spans="28:28" x14ac:dyDescent="0.15">
      <c r="AB817" s="1"/>
    </row>
    <row r="818" spans="28:28" x14ac:dyDescent="0.15">
      <c r="AB818" s="1"/>
    </row>
    <row r="819" spans="28:28" x14ac:dyDescent="0.15">
      <c r="AB819" s="1"/>
    </row>
    <row r="820" spans="28:28" x14ac:dyDescent="0.15">
      <c r="AB820" s="1"/>
    </row>
    <row r="821" spans="28:28" x14ac:dyDescent="0.15">
      <c r="AB821" s="1"/>
    </row>
    <row r="822" spans="28:28" x14ac:dyDescent="0.15">
      <c r="AB822" s="1"/>
    </row>
    <row r="823" spans="28:28" x14ac:dyDescent="0.15">
      <c r="AB823" s="1"/>
    </row>
    <row r="824" spans="28:28" x14ac:dyDescent="0.15">
      <c r="AB824" s="1"/>
    </row>
    <row r="825" spans="28:28" x14ac:dyDescent="0.15">
      <c r="AB825" s="1"/>
    </row>
    <row r="826" spans="28:28" x14ac:dyDescent="0.15">
      <c r="AB826" s="1"/>
    </row>
    <row r="827" spans="28:28" x14ac:dyDescent="0.15">
      <c r="AB827" s="1"/>
    </row>
    <row r="828" spans="28:28" x14ac:dyDescent="0.15">
      <c r="AB828" s="1"/>
    </row>
    <row r="829" spans="28:28" x14ac:dyDescent="0.15">
      <c r="AB829" s="1"/>
    </row>
    <row r="830" spans="28:28" x14ac:dyDescent="0.15">
      <c r="AB830" s="1"/>
    </row>
    <row r="831" spans="28:28" x14ac:dyDescent="0.15">
      <c r="AB831" s="1"/>
    </row>
    <row r="832" spans="28:28" x14ac:dyDescent="0.15">
      <c r="AB832" s="1"/>
    </row>
    <row r="833" spans="28:28" x14ac:dyDescent="0.15">
      <c r="AB833" s="1"/>
    </row>
    <row r="834" spans="28:28" x14ac:dyDescent="0.15">
      <c r="AB834" s="1"/>
    </row>
    <row r="835" spans="28:28" x14ac:dyDescent="0.15">
      <c r="AB835" s="1"/>
    </row>
    <row r="836" spans="28:28" x14ac:dyDescent="0.15">
      <c r="AB836" s="1"/>
    </row>
    <row r="837" spans="28:28" x14ac:dyDescent="0.15">
      <c r="AB837" s="1"/>
    </row>
    <row r="838" spans="28:28" x14ac:dyDescent="0.15">
      <c r="AB838" s="1"/>
    </row>
    <row r="839" spans="28:28" x14ac:dyDescent="0.15">
      <c r="AB839" s="1"/>
    </row>
    <row r="840" spans="28:28" x14ac:dyDescent="0.15">
      <c r="AB840" s="1"/>
    </row>
    <row r="841" spans="28:28" x14ac:dyDescent="0.15">
      <c r="AB841" s="1"/>
    </row>
    <row r="842" spans="28:28" x14ac:dyDescent="0.15">
      <c r="AB842" s="1"/>
    </row>
    <row r="843" spans="28:28" x14ac:dyDescent="0.15">
      <c r="AB843" s="1"/>
    </row>
    <row r="844" spans="28:28" x14ac:dyDescent="0.15">
      <c r="AB844" s="1"/>
    </row>
    <row r="845" spans="28:28" x14ac:dyDescent="0.15">
      <c r="AB845" s="1"/>
    </row>
    <row r="846" spans="28:28" x14ac:dyDescent="0.15">
      <c r="AB846" s="1"/>
    </row>
    <row r="847" spans="28:28" x14ac:dyDescent="0.15">
      <c r="AB847" s="1"/>
    </row>
    <row r="848" spans="28:28" x14ac:dyDescent="0.15">
      <c r="AB848" s="1"/>
    </row>
    <row r="849" spans="28:28" x14ac:dyDescent="0.15">
      <c r="AB849" s="1"/>
    </row>
    <row r="850" spans="28:28" x14ac:dyDescent="0.15">
      <c r="AB850" s="1"/>
    </row>
    <row r="851" spans="28:28" x14ac:dyDescent="0.15">
      <c r="AB851" s="1"/>
    </row>
    <row r="852" spans="28:28" x14ac:dyDescent="0.15">
      <c r="AB852" s="1"/>
    </row>
    <row r="853" spans="28:28" x14ac:dyDescent="0.15">
      <c r="AB853" s="1"/>
    </row>
    <row r="854" spans="28:28" x14ac:dyDescent="0.15">
      <c r="AB854" s="1"/>
    </row>
    <row r="855" spans="28:28" x14ac:dyDescent="0.15">
      <c r="AB855" s="1"/>
    </row>
    <row r="856" spans="28:28" x14ac:dyDescent="0.15">
      <c r="AB856" s="1"/>
    </row>
    <row r="857" spans="28:28" x14ac:dyDescent="0.15">
      <c r="AB857" s="1"/>
    </row>
    <row r="858" spans="28:28" x14ac:dyDescent="0.15">
      <c r="AB858" s="1"/>
    </row>
    <row r="859" spans="28:28" x14ac:dyDescent="0.15">
      <c r="AB859" s="1"/>
    </row>
    <row r="860" spans="28:28" x14ac:dyDescent="0.15">
      <c r="AB860" s="1"/>
    </row>
    <row r="861" spans="28:28" x14ac:dyDescent="0.15">
      <c r="AB861" s="1"/>
    </row>
    <row r="862" spans="28:28" x14ac:dyDescent="0.15">
      <c r="AB862" s="1"/>
    </row>
    <row r="863" spans="28:28" x14ac:dyDescent="0.15">
      <c r="AB863" s="1"/>
    </row>
    <row r="864" spans="28:28" x14ac:dyDescent="0.15">
      <c r="AB864" s="1"/>
    </row>
    <row r="865" spans="28:28" x14ac:dyDescent="0.15">
      <c r="AB865" s="1"/>
    </row>
    <row r="866" spans="28:28" x14ac:dyDescent="0.15">
      <c r="AB866" s="1"/>
    </row>
    <row r="867" spans="28:28" x14ac:dyDescent="0.15">
      <c r="AB867" s="1"/>
    </row>
    <row r="868" spans="28:28" x14ac:dyDescent="0.15">
      <c r="AB868" s="1"/>
    </row>
    <row r="869" spans="28:28" x14ac:dyDescent="0.15">
      <c r="AB869" s="1"/>
    </row>
    <row r="870" spans="28:28" x14ac:dyDescent="0.15">
      <c r="AB870" s="1"/>
    </row>
    <row r="871" spans="28:28" x14ac:dyDescent="0.15">
      <c r="AB871" s="1"/>
    </row>
    <row r="872" spans="28:28" x14ac:dyDescent="0.15">
      <c r="AB872" s="1"/>
    </row>
    <row r="873" spans="28:28" x14ac:dyDescent="0.15">
      <c r="AB873" s="1"/>
    </row>
    <row r="874" spans="28:28" x14ac:dyDescent="0.15">
      <c r="AB874" s="1"/>
    </row>
    <row r="875" spans="28:28" x14ac:dyDescent="0.15">
      <c r="AB875" s="1"/>
    </row>
    <row r="876" spans="28:28" x14ac:dyDescent="0.15">
      <c r="AB876" s="1"/>
    </row>
    <row r="877" spans="28:28" x14ac:dyDescent="0.15">
      <c r="AB877" s="1"/>
    </row>
    <row r="878" spans="28:28" x14ac:dyDescent="0.15">
      <c r="AB878" s="1"/>
    </row>
    <row r="879" spans="28:28" x14ac:dyDescent="0.15">
      <c r="AB879" s="1"/>
    </row>
    <row r="880" spans="28:28" x14ac:dyDescent="0.15">
      <c r="AB880" s="1"/>
    </row>
    <row r="881" spans="28:28" x14ac:dyDescent="0.15">
      <c r="AB881" s="1"/>
    </row>
    <row r="882" spans="28:28" x14ac:dyDescent="0.15">
      <c r="AB882" s="1"/>
    </row>
    <row r="883" spans="28:28" x14ac:dyDescent="0.15">
      <c r="AB883" s="1"/>
    </row>
    <row r="884" spans="28:28" x14ac:dyDescent="0.15">
      <c r="AB884" s="1"/>
    </row>
    <row r="885" spans="28:28" x14ac:dyDescent="0.15">
      <c r="AB885" s="1"/>
    </row>
    <row r="886" spans="28:28" x14ac:dyDescent="0.15">
      <c r="AB886" s="1"/>
    </row>
    <row r="887" spans="28:28" x14ac:dyDescent="0.15">
      <c r="AB887" s="1"/>
    </row>
    <row r="888" spans="28:28" x14ac:dyDescent="0.15">
      <c r="AB888" s="1"/>
    </row>
    <row r="889" spans="28:28" x14ac:dyDescent="0.15">
      <c r="AB889" s="1"/>
    </row>
    <row r="890" spans="28:28" x14ac:dyDescent="0.15">
      <c r="AB890" s="1"/>
    </row>
    <row r="891" spans="28:28" x14ac:dyDescent="0.15">
      <c r="AB891" s="1"/>
    </row>
    <row r="892" spans="28:28" x14ac:dyDescent="0.15">
      <c r="AB892" s="1"/>
    </row>
    <row r="893" spans="28:28" x14ac:dyDescent="0.15">
      <c r="AB893" s="1"/>
    </row>
    <row r="894" spans="28:28" x14ac:dyDescent="0.15">
      <c r="AB894" s="1"/>
    </row>
    <row r="895" spans="28:28" x14ac:dyDescent="0.15">
      <c r="AB895" s="1"/>
    </row>
    <row r="896" spans="28:28" x14ac:dyDescent="0.15">
      <c r="AB896" s="1"/>
    </row>
    <row r="897" spans="28:28" x14ac:dyDescent="0.15">
      <c r="AB897" s="1"/>
    </row>
    <row r="898" spans="28:28" x14ac:dyDescent="0.15">
      <c r="AB898" s="1"/>
    </row>
    <row r="899" spans="28:28" x14ac:dyDescent="0.15">
      <c r="AB899" s="1"/>
    </row>
    <row r="900" spans="28:28" x14ac:dyDescent="0.15">
      <c r="AB900" s="1"/>
    </row>
    <row r="901" spans="28:28" x14ac:dyDescent="0.15">
      <c r="AB901" s="1"/>
    </row>
    <row r="902" spans="28:28" x14ac:dyDescent="0.15">
      <c r="AB902" s="1"/>
    </row>
    <row r="903" spans="28:28" x14ac:dyDescent="0.15">
      <c r="AB903" s="1"/>
    </row>
    <row r="904" spans="28:28" x14ac:dyDescent="0.15">
      <c r="AB904" s="1"/>
    </row>
    <row r="905" spans="28:28" x14ac:dyDescent="0.15">
      <c r="AB905" s="1"/>
    </row>
    <row r="906" spans="28:28" x14ac:dyDescent="0.15">
      <c r="AB906" s="1"/>
    </row>
    <row r="907" spans="28:28" x14ac:dyDescent="0.15">
      <c r="AB907" s="1"/>
    </row>
    <row r="908" spans="28:28" x14ac:dyDescent="0.15">
      <c r="AB908" s="1"/>
    </row>
    <row r="909" spans="28:28" x14ac:dyDescent="0.15">
      <c r="AB909" s="1"/>
    </row>
    <row r="910" spans="28:28" x14ac:dyDescent="0.15">
      <c r="AB910" s="1"/>
    </row>
    <row r="911" spans="28:28" x14ac:dyDescent="0.15">
      <c r="AB911" s="1"/>
    </row>
    <row r="912" spans="28:28" x14ac:dyDescent="0.15">
      <c r="AB912" s="1"/>
    </row>
    <row r="913" spans="28:28" x14ac:dyDescent="0.15">
      <c r="AB913" s="1"/>
    </row>
    <row r="914" spans="28:28" x14ac:dyDescent="0.15">
      <c r="AB914" s="1"/>
    </row>
    <row r="915" spans="28:28" x14ac:dyDescent="0.15">
      <c r="AB915" s="1"/>
    </row>
    <row r="916" spans="28:28" x14ac:dyDescent="0.15">
      <c r="AB916" s="1"/>
    </row>
    <row r="917" spans="28:28" x14ac:dyDescent="0.15">
      <c r="AB917" s="1"/>
    </row>
    <row r="918" spans="28:28" x14ac:dyDescent="0.15">
      <c r="AB918" s="1"/>
    </row>
    <row r="919" spans="28:28" x14ac:dyDescent="0.15">
      <c r="AB919" s="1"/>
    </row>
    <row r="920" spans="28:28" x14ac:dyDescent="0.15">
      <c r="AB920" s="1"/>
    </row>
    <row r="921" spans="28:28" x14ac:dyDescent="0.15">
      <c r="AB921" s="1"/>
    </row>
    <row r="922" spans="28:28" x14ac:dyDescent="0.15">
      <c r="AB922" s="1"/>
    </row>
    <row r="923" spans="28:28" x14ac:dyDescent="0.15">
      <c r="AB923" s="1"/>
    </row>
    <row r="924" spans="28:28" x14ac:dyDescent="0.15">
      <c r="AB924" s="1"/>
    </row>
    <row r="925" spans="28:28" x14ac:dyDescent="0.15">
      <c r="AB925" s="1"/>
    </row>
    <row r="926" spans="28:28" x14ac:dyDescent="0.15">
      <c r="AB926" s="1"/>
    </row>
    <row r="927" spans="28:28" x14ac:dyDescent="0.15">
      <c r="AB927" s="1"/>
    </row>
    <row r="928" spans="28:28" x14ac:dyDescent="0.15">
      <c r="AB928" s="1"/>
    </row>
    <row r="929" spans="28:28" x14ac:dyDescent="0.15">
      <c r="AB929" s="1"/>
    </row>
    <row r="930" spans="28:28" x14ac:dyDescent="0.15">
      <c r="AB930" s="1"/>
    </row>
    <row r="931" spans="28:28" x14ac:dyDescent="0.15">
      <c r="AB931" s="1"/>
    </row>
    <row r="932" spans="28:28" x14ac:dyDescent="0.15">
      <c r="AB932" s="1"/>
    </row>
    <row r="933" spans="28:28" x14ac:dyDescent="0.15">
      <c r="AB933" s="1"/>
    </row>
    <row r="934" spans="28:28" x14ac:dyDescent="0.15">
      <c r="AB934" s="1"/>
    </row>
    <row r="935" spans="28:28" x14ac:dyDescent="0.15">
      <c r="AB935" s="1"/>
    </row>
    <row r="936" spans="28:28" x14ac:dyDescent="0.15">
      <c r="AB936" s="1"/>
    </row>
    <row r="937" spans="28:28" x14ac:dyDescent="0.15">
      <c r="AB937" s="1"/>
    </row>
    <row r="938" spans="28:28" x14ac:dyDescent="0.15">
      <c r="AB938" s="1"/>
    </row>
    <row r="939" spans="28:28" x14ac:dyDescent="0.15">
      <c r="AB939" s="1"/>
    </row>
    <row r="940" spans="28:28" x14ac:dyDescent="0.15">
      <c r="AB940" s="1"/>
    </row>
    <row r="941" spans="28:28" x14ac:dyDescent="0.15">
      <c r="AB941" s="1"/>
    </row>
    <row r="942" spans="28:28" x14ac:dyDescent="0.15">
      <c r="AB942" s="1"/>
    </row>
    <row r="943" spans="28:28" x14ac:dyDescent="0.15">
      <c r="AB943" s="1"/>
    </row>
    <row r="944" spans="28:28" x14ac:dyDescent="0.15">
      <c r="AB944" s="1"/>
    </row>
    <row r="945" spans="28:28" x14ac:dyDescent="0.15">
      <c r="AB945" s="1"/>
    </row>
    <row r="946" spans="28:28" x14ac:dyDescent="0.15">
      <c r="AB946" s="1"/>
    </row>
    <row r="947" spans="28:28" x14ac:dyDescent="0.15">
      <c r="AB947" s="1"/>
    </row>
    <row r="948" spans="28:28" x14ac:dyDescent="0.15">
      <c r="AB948" s="1"/>
    </row>
    <row r="949" spans="28:28" x14ac:dyDescent="0.15">
      <c r="AB949" s="1"/>
    </row>
    <row r="950" spans="28:28" x14ac:dyDescent="0.15">
      <c r="AB950" s="1"/>
    </row>
    <row r="951" spans="28:28" x14ac:dyDescent="0.15">
      <c r="AB951" s="1"/>
    </row>
    <row r="952" spans="28:28" x14ac:dyDescent="0.15">
      <c r="AB952" s="1"/>
    </row>
    <row r="953" spans="28:28" x14ac:dyDescent="0.15">
      <c r="AB953" s="1"/>
    </row>
    <row r="954" spans="28:28" x14ac:dyDescent="0.15">
      <c r="AB954" s="1"/>
    </row>
    <row r="955" spans="28:28" x14ac:dyDescent="0.15">
      <c r="AB955" s="1"/>
    </row>
    <row r="956" spans="28:28" x14ac:dyDescent="0.15">
      <c r="AB956" s="1"/>
    </row>
    <row r="957" spans="28:28" x14ac:dyDescent="0.15">
      <c r="AB957" s="1"/>
    </row>
    <row r="958" spans="28:28" x14ac:dyDescent="0.15">
      <c r="AB958" s="1"/>
    </row>
    <row r="959" spans="28:28" x14ac:dyDescent="0.15">
      <c r="AB959" s="1"/>
    </row>
    <row r="960" spans="28:28" x14ac:dyDescent="0.15">
      <c r="AB960" s="1"/>
    </row>
    <row r="961" spans="28:28" x14ac:dyDescent="0.15">
      <c r="AB961" s="1"/>
    </row>
    <row r="962" spans="28:28" x14ac:dyDescent="0.15">
      <c r="AB962" s="1"/>
    </row>
    <row r="963" spans="28:28" x14ac:dyDescent="0.15">
      <c r="AB963" s="1"/>
    </row>
    <row r="964" spans="28:28" x14ac:dyDescent="0.15">
      <c r="AB964" s="1"/>
    </row>
    <row r="965" spans="28:28" x14ac:dyDescent="0.15">
      <c r="AB965" s="1"/>
    </row>
    <row r="966" spans="28:28" x14ac:dyDescent="0.15">
      <c r="AB966" s="1"/>
    </row>
    <row r="967" spans="28:28" x14ac:dyDescent="0.15">
      <c r="AB967" s="1"/>
    </row>
    <row r="968" spans="28:28" x14ac:dyDescent="0.15">
      <c r="AB968" s="1"/>
    </row>
    <row r="969" spans="28:28" x14ac:dyDescent="0.15">
      <c r="AB969" s="1"/>
    </row>
    <row r="970" spans="28:28" x14ac:dyDescent="0.15">
      <c r="AB970" s="1"/>
    </row>
    <row r="971" spans="28:28" x14ac:dyDescent="0.15">
      <c r="AB971" s="1"/>
    </row>
    <row r="972" spans="28:28" x14ac:dyDescent="0.15">
      <c r="AB972" s="1"/>
    </row>
    <row r="973" spans="28:28" x14ac:dyDescent="0.15">
      <c r="AB973" s="1"/>
    </row>
    <row r="974" spans="28:28" x14ac:dyDescent="0.15">
      <c r="AB974" s="1"/>
    </row>
    <row r="975" spans="28:28" x14ac:dyDescent="0.15">
      <c r="AB975" s="1"/>
    </row>
    <row r="976" spans="28:28" x14ac:dyDescent="0.15">
      <c r="AB976" s="1"/>
    </row>
    <row r="977" spans="28:28" x14ac:dyDescent="0.15">
      <c r="AB977" s="1"/>
    </row>
    <row r="978" spans="28:28" x14ac:dyDescent="0.15">
      <c r="AB978" s="1"/>
    </row>
    <row r="979" spans="28:28" x14ac:dyDescent="0.15">
      <c r="AB979" s="1"/>
    </row>
    <row r="980" spans="28:28" x14ac:dyDescent="0.15">
      <c r="AB980" s="1"/>
    </row>
    <row r="981" spans="28:28" x14ac:dyDescent="0.15">
      <c r="AB981" s="1"/>
    </row>
    <row r="982" spans="28:28" x14ac:dyDescent="0.15">
      <c r="AB982" s="1"/>
    </row>
    <row r="983" spans="28:28" x14ac:dyDescent="0.15">
      <c r="AB983" s="1"/>
    </row>
    <row r="984" spans="28:28" x14ac:dyDescent="0.15">
      <c r="AB984" s="1"/>
    </row>
    <row r="985" spans="28:28" x14ac:dyDescent="0.15">
      <c r="AB985" s="1"/>
    </row>
    <row r="986" spans="28:28" x14ac:dyDescent="0.15">
      <c r="AB986" s="1"/>
    </row>
    <row r="987" spans="28:28" x14ac:dyDescent="0.15">
      <c r="AB987" s="1"/>
    </row>
    <row r="988" spans="28:28" x14ac:dyDescent="0.15">
      <c r="AB988" s="1"/>
    </row>
    <row r="989" spans="28:28" x14ac:dyDescent="0.15">
      <c r="AB989" s="1"/>
    </row>
    <row r="990" spans="28:28" x14ac:dyDescent="0.15">
      <c r="AB990" s="1"/>
    </row>
    <row r="991" spans="28:28" x14ac:dyDescent="0.15">
      <c r="AB991" s="1"/>
    </row>
    <row r="992" spans="28:28" x14ac:dyDescent="0.15">
      <c r="AB992" s="1"/>
    </row>
    <row r="993" spans="28:28" x14ac:dyDescent="0.15">
      <c r="AB993" s="1"/>
    </row>
    <row r="994" spans="28:28" x14ac:dyDescent="0.15">
      <c r="AB994" s="1"/>
    </row>
    <row r="995" spans="28:28" x14ac:dyDescent="0.15">
      <c r="AB995" s="1"/>
    </row>
    <row r="996" spans="28:28" x14ac:dyDescent="0.15">
      <c r="AB996" s="1"/>
    </row>
    <row r="997" spans="28:28" x14ac:dyDescent="0.15">
      <c r="AB997" s="1"/>
    </row>
    <row r="998" spans="28:28" x14ac:dyDescent="0.15">
      <c r="AB998" s="1"/>
    </row>
    <row r="999" spans="28:28" x14ac:dyDescent="0.15">
      <c r="AB999" s="1"/>
    </row>
    <row r="1000" spans="28:28" x14ac:dyDescent="0.15">
      <c r="AB1000" s="1"/>
    </row>
    <row r="1001" spans="28:28" x14ac:dyDescent="0.15">
      <c r="AB1001" s="1"/>
    </row>
    <row r="1002" spans="28:28" x14ac:dyDescent="0.15">
      <c r="AB1002" s="1"/>
    </row>
    <row r="1003" spans="28:28" x14ac:dyDescent="0.15">
      <c r="AB1003" s="1"/>
    </row>
    <row r="1004" spans="28:28" x14ac:dyDescent="0.15">
      <c r="AB1004" s="1"/>
    </row>
    <row r="1005" spans="28:28" x14ac:dyDescent="0.15">
      <c r="AB1005" s="1"/>
    </row>
    <row r="1006" spans="28:28" x14ac:dyDescent="0.15">
      <c r="AB1006" s="1"/>
    </row>
    <row r="1007" spans="28:28" x14ac:dyDescent="0.15">
      <c r="AB1007" s="1"/>
    </row>
    <row r="1008" spans="28:28" x14ac:dyDescent="0.15">
      <c r="AB1008" s="1"/>
    </row>
  </sheetData>
  <sheetProtection algorithmName="SHA-512" hashValue="Ohf9FhyHVlt3HcZSE6BstuG+X3DPDWsrLqqDDq2qW7/xsFJ+HKiRa+MOBWN2jYw//NBlLvvjAcurc5zxPW6UkQ==" saltValue="rQ1q7KhGC4zjbwrUyqA9zA==" spinCount="100000" sheet="1" objects="1" scenarios="1"/>
  <mergeCells count="2">
    <mergeCell ref="C3:C4"/>
    <mergeCell ref="H3:H4"/>
  </mergeCells>
  <pageMargins left="0.75000000000000011" right="0.75000000000000011" top="1" bottom="1" header="0.49" footer="0.49"/>
  <pageSetup paperSize="5" orientation="landscape"/>
  <headerFooter>
    <oddFooter>&amp;C&amp;K000000Budget et indicateurs de performance (430-763-Me)</oddFooter>
  </headerFooter>
  <ignoredErrors>
    <ignoredError sqref="H9" formula="1"/>
    <ignoredError sqref="J14:J17 J24 J60:J61 E24 E2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143F-98CC-B24F-B6AD-32FA325253C4}">
  <sheetPr>
    <tabColor rgb="FFFFFF00"/>
  </sheetPr>
  <dimension ref="B1:L121"/>
  <sheetViews>
    <sheetView zoomScale="150" zoomScaleNormal="150" zoomScalePageLayoutView="150" workbookViewId="0">
      <selection activeCell="Q26" sqref="Q26"/>
    </sheetView>
  </sheetViews>
  <sheetFormatPr baseColWidth="10" defaultRowHeight="13" x14ac:dyDescent="0.15"/>
  <cols>
    <col min="1" max="1" width="6.33203125" style="62" customWidth="1"/>
    <col min="2" max="2" width="6" style="62" customWidth="1"/>
    <col min="3" max="6" width="10.83203125" style="62"/>
    <col min="7" max="8" width="14.6640625" style="62" bestFit="1" customWidth="1"/>
    <col min="9" max="9" width="13.1640625" style="62" customWidth="1"/>
    <col min="10" max="10" width="14" style="62" bestFit="1" customWidth="1"/>
    <col min="11" max="11" width="11.6640625" style="62" bestFit="1" customWidth="1"/>
    <col min="12" max="12" width="12.5" style="62" bestFit="1" customWidth="1"/>
    <col min="13" max="16384" width="10.83203125" style="62"/>
  </cols>
  <sheetData>
    <row r="1" spans="2:11" x14ac:dyDescent="0.15">
      <c r="B1" s="62" t="s">
        <v>0</v>
      </c>
      <c r="K1" s="63"/>
    </row>
    <row r="2" spans="2:11" ht="14" customHeight="1" x14ac:dyDescent="0.15">
      <c r="B2" s="317" t="s">
        <v>57</v>
      </c>
      <c r="C2" s="318"/>
      <c r="D2" s="318"/>
      <c r="E2" s="318"/>
      <c r="F2" s="318"/>
      <c r="G2" s="318"/>
      <c r="H2" s="318"/>
      <c r="I2" s="318"/>
      <c r="J2" s="318"/>
      <c r="K2" s="319"/>
    </row>
    <row r="3" spans="2:11" ht="14" customHeight="1" x14ac:dyDescent="0.15">
      <c r="B3" s="317" t="str">
        <f>'État des Résultats'!C2</f>
        <v>Resto A +</v>
      </c>
      <c r="C3" s="318"/>
      <c r="D3" s="318"/>
      <c r="E3" s="318"/>
      <c r="F3" s="318"/>
      <c r="G3" s="318"/>
      <c r="H3" s="318"/>
      <c r="I3" s="318"/>
      <c r="J3" s="318"/>
      <c r="K3" s="319"/>
    </row>
    <row r="4" spans="2:11" ht="14" thickBot="1" x14ac:dyDescent="0.2">
      <c r="J4" s="64"/>
      <c r="K4" s="63"/>
    </row>
    <row r="5" spans="2:11" ht="14" customHeight="1" thickTop="1" thickBot="1" x14ac:dyDescent="0.2">
      <c r="B5" s="308" t="str">
        <f>'État des Résultats'!C10</f>
        <v>Revenus</v>
      </c>
      <c r="C5" s="314"/>
      <c r="D5" s="314"/>
      <c r="E5" s="314"/>
      <c r="F5" s="314"/>
      <c r="G5" s="314"/>
      <c r="H5" s="314"/>
      <c r="I5" s="314"/>
      <c r="J5" s="314"/>
      <c r="K5" s="315"/>
    </row>
    <row r="6" spans="2:11" ht="14" thickTop="1" x14ac:dyDescent="0.15">
      <c r="C6" s="123"/>
      <c r="D6" s="123"/>
      <c r="E6" s="123"/>
      <c r="J6" s="64"/>
      <c r="K6" s="63"/>
    </row>
    <row r="7" spans="2:11" x14ac:dyDescent="0.15">
      <c r="B7" s="62">
        <v>4100</v>
      </c>
      <c r="C7" s="66" t="str">
        <f>'État des Résultats'!C11</f>
        <v xml:space="preserve"> Hébergement</v>
      </c>
      <c r="D7" s="124"/>
      <c r="E7" s="124"/>
      <c r="J7" s="64">
        <f>'État des Résultats'!E11</f>
        <v>0</v>
      </c>
      <c r="K7" s="63"/>
    </row>
    <row r="8" spans="2:11" x14ac:dyDescent="0.15">
      <c r="B8" s="62">
        <v>4200</v>
      </c>
      <c r="C8" s="320" t="str">
        <f>'État des Résultats'!C12</f>
        <v xml:space="preserve"> Nourriture</v>
      </c>
      <c r="D8" s="320"/>
      <c r="E8" s="320"/>
      <c r="J8" s="64">
        <f>'État des Résultats'!E12</f>
        <v>830000</v>
      </c>
      <c r="K8" s="63"/>
    </row>
    <row r="9" spans="2:11" x14ac:dyDescent="0.15">
      <c r="B9" s="62">
        <v>4300</v>
      </c>
      <c r="C9" s="320" t="str">
        <f>'État des Résultats'!C13</f>
        <v xml:space="preserve"> Boisson</v>
      </c>
      <c r="D9" s="320"/>
      <c r="E9" s="320"/>
      <c r="J9" s="64">
        <f>'État des Résultats'!E13</f>
        <v>278000</v>
      </c>
      <c r="K9" s="63"/>
    </row>
    <row r="10" spans="2:11" x14ac:dyDescent="0.15">
      <c r="B10" s="62">
        <v>4400</v>
      </c>
      <c r="C10" s="62" t="str">
        <f>'État des Résultats'!C14</f>
        <v xml:space="preserve"> Autres revenus</v>
      </c>
      <c r="J10" s="64">
        <f>'État des Résultats'!E14</f>
        <v>0</v>
      </c>
      <c r="K10" s="63"/>
    </row>
    <row r="11" spans="2:11" ht="16" x14ac:dyDescent="0.3">
      <c r="C11" s="62" t="s">
        <v>0</v>
      </c>
      <c r="J11" s="125">
        <f>+SUM(J7:J10)</f>
        <v>1108000</v>
      </c>
      <c r="K11" s="63"/>
    </row>
    <row r="12" spans="2:11" ht="14" thickBot="1" x14ac:dyDescent="0.2">
      <c r="J12" s="64"/>
      <c r="K12" s="63"/>
    </row>
    <row r="13" spans="2:11" ht="14" customHeight="1" thickTop="1" thickBot="1" x14ac:dyDescent="0.2">
      <c r="B13" s="308" t="str">
        <f>'État des Résultats'!C24</f>
        <v xml:space="preserve">   «Prime Cost»</v>
      </c>
      <c r="C13" s="314"/>
      <c r="D13" s="314"/>
      <c r="E13" s="314"/>
      <c r="F13" s="314"/>
      <c r="G13" s="314"/>
      <c r="H13" s="314"/>
      <c r="I13" s="314"/>
      <c r="J13" s="314"/>
      <c r="K13" s="315"/>
    </row>
    <row r="14" spans="2:11" ht="14" thickTop="1" x14ac:dyDescent="0.15">
      <c r="C14" s="126"/>
      <c r="H14" s="126"/>
      <c r="I14" s="126"/>
      <c r="J14" s="64"/>
      <c r="K14" s="63"/>
    </row>
    <row r="15" spans="2:11" x14ac:dyDescent="0.15">
      <c r="B15" s="62">
        <v>5000</v>
      </c>
      <c r="C15" s="62" t="str">
        <f>'État des Résultats'!C17</f>
        <v>Coût des produits vendus</v>
      </c>
      <c r="J15" s="64">
        <f>'État des Résultats'!E17</f>
        <v>354560</v>
      </c>
      <c r="K15" s="63"/>
    </row>
    <row r="16" spans="2:11" x14ac:dyDescent="0.15">
      <c r="B16" s="62">
        <v>6000</v>
      </c>
      <c r="C16" s="62" t="str">
        <f>'État des Résultats'!C22</f>
        <v xml:space="preserve">   Total des coûts de la main-d’œuvre</v>
      </c>
      <c r="J16" s="64">
        <f>'État des Résultats'!E22</f>
        <v>332400</v>
      </c>
      <c r="K16" s="63"/>
    </row>
    <row r="17" spans="2:11" ht="16" x14ac:dyDescent="0.3">
      <c r="J17" s="125">
        <f>+J15+J16</f>
        <v>686960</v>
      </c>
      <c r="K17" s="63"/>
    </row>
    <row r="18" spans="2:11" ht="14" thickBot="1" x14ac:dyDescent="0.2">
      <c r="J18" s="64"/>
      <c r="K18" s="63"/>
    </row>
    <row r="19" spans="2:11" ht="14" customHeight="1" thickTop="1" thickBot="1" x14ac:dyDescent="0.2">
      <c r="B19" s="308" t="str">
        <f>'État des Résultats'!C36</f>
        <v xml:space="preserve">   Total des frais d’exploitation</v>
      </c>
      <c r="C19" s="321"/>
      <c r="D19" s="321"/>
      <c r="E19" s="321"/>
      <c r="F19" s="321"/>
      <c r="G19" s="321"/>
      <c r="H19" s="321"/>
      <c r="I19" s="321"/>
      <c r="J19" s="321"/>
      <c r="K19" s="322"/>
    </row>
    <row r="20" spans="2:11" ht="14" thickTop="1" x14ac:dyDescent="0.15">
      <c r="J20" s="64"/>
      <c r="K20" s="63"/>
    </row>
    <row r="21" spans="2:11" x14ac:dyDescent="0.15">
      <c r="B21" s="62">
        <v>7300</v>
      </c>
      <c r="C21" s="62" t="str">
        <f>'État des Résultats'!C28</f>
        <v xml:space="preserve"> Frais d’occupation </v>
      </c>
      <c r="J21" s="64">
        <f>'État des Résultats'!E28</f>
        <v>55400</v>
      </c>
      <c r="K21" s="63"/>
    </row>
    <row r="22" spans="2:11" x14ac:dyDescent="0.15">
      <c r="B22" s="62">
        <v>7400</v>
      </c>
      <c r="C22" s="62" t="str">
        <f>'État des Résultats'!C29</f>
        <v xml:space="preserve"> Coût direct d’exploitation </v>
      </c>
      <c r="J22" s="64">
        <f>'État des Résultats'!E29</f>
        <v>175500</v>
      </c>
      <c r="K22" s="63"/>
    </row>
    <row r="23" spans="2:11" x14ac:dyDescent="0.15">
      <c r="B23" s="62">
        <v>7500</v>
      </c>
      <c r="C23" s="62" t="str">
        <f>'État des Résultats'!C30</f>
        <v xml:space="preserve"> Musique &amp; Divertissement </v>
      </c>
      <c r="J23" s="64">
        <f>'État des Résultats'!E30</f>
        <v>5500</v>
      </c>
      <c r="K23" s="63"/>
    </row>
    <row r="24" spans="2:11" x14ac:dyDescent="0.15">
      <c r="B24" s="62">
        <v>7600</v>
      </c>
      <c r="C24" s="62" t="str">
        <f>'État des Résultats'!C31</f>
        <v xml:space="preserve"> Marketing &amp; Communication marketing</v>
      </c>
      <c r="J24" s="64">
        <f>'État des Résultats'!E31</f>
        <v>12000</v>
      </c>
      <c r="K24" s="63"/>
    </row>
    <row r="25" spans="2:11" x14ac:dyDescent="0.15">
      <c r="B25" s="62">
        <v>7700</v>
      </c>
      <c r="C25" s="62" t="str">
        <f>'État des Résultats'!C32</f>
        <v xml:space="preserve"> Services publics </v>
      </c>
      <c r="J25" s="64">
        <f>'État des Résultats'!E32</f>
        <v>11080</v>
      </c>
      <c r="K25" s="63"/>
    </row>
    <row r="26" spans="2:11" x14ac:dyDescent="0.15">
      <c r="B26" s="62">
        <v>7800</v>
      </c>
      <c r="C26" s="62" t="str">
        <f>'État des Résultats'!C33</f>
        <v xml:space="preserve"> Administration &amp; Frais généraux</v>
      </c>
      <c r="J26" s="64">
        <f>'État des Résultats'!E33</f>
        <v>4108</v>
      </c>
      <c r="K26" s="63"/>
    </row>
    <row r="27" spans="2:11" x14ac:dyDescent="0.15">
      <c r="B27" s="62">
        <v>7900</v>
      </c>
      <c r="C27" s="62" t="str">
        <f>'État des Résultats'!C34</f>
        <v xml:space="preserve"> Entretien &amp; Réparations </v>
      </c>
      <c r="J27" s="64">
        <f>'État des Résultats'!E34</f>
        <v>6000</v>
      </c>
      <c r="K27" s="63"/>
    </row>
    <row r="28" spans="2:11" x14ac:dyDescent="0.15">
      <c r="C28" s="62" t="str">
        <f>'État des Résultats'!C35</f>
        <v xml:space="preserve"> Autres dépenses </v>
      </c>
      <c r="J28" s="64">
        <f>'État des Résultats'!E35</f>
        <v>0</v>
      </c>
      <c r="K28" s="63"/>
    </row>
    <row r="29" spans="2:11" ht="16" x14ac:dyDescent="0.3">
      <c r="C29" s="65" t="str">
        <f>'État des Résultats'!C36</f>
        <v xml:space="preserve">   Total des frais d’exploitation</v>
      </c>
      <c r="J29" s="125">
        <f>+SUM(J21:J28)</f>
        <v>269588</v>
      </c>
      <c r="K29" s="63"/>
    </row>
    <row r="30" spans="2:11" ht="14" thickBot="1" x14ac:dyDescent="0.2">
      <c r="J30" s="64"/>
      <c r="K30" s="63"/>
    </row>
    <row r="31" spans="2:11" ht="15" thickTop="1" thickBot="1" x14ac:dyDescent="0.2">
      <c r="B31" s="313" t="s">
        <v>58</v>
      </c>
      <c r="C31" s="314"/>
      <c r="D31" s="314"/>
      <c r="E31" s="314"/>
      <c r="F31" s="314"/>
      <c r="G31" s="314"/>
      <c r="H31" s="314"/>
      <c r="I31" s="314"/>
      <c r="J31" s="314"/>
      <c r="K31" s="315"/>
    </row>
    <row r="32" spans="2:11" ht="14" thickTop="1" x14ac:dyDescent="0.15">
      <c r="J32" s="64"/>
      <c r="K32" s="63"/>
    </row>
    <row r="33" spans="2:11" x14ac:dyDescent="0.15">
      <c r="B33" s="62">
        <v>8100</v>
      </c>
      <c r="C33" s="62" t="str">
        <f>'État des Résultats'!C40</f>
        <v xml:space="preserve"> Frais financiers</v>
      </c>
      <c r="J33" s="64">
        <f>'État des Résultats'!E40</f>
        <v>3300</v>
      </c>
      <c r="K33" s="63"/>
    </row>
    <row r="34" spans="2:11" x14ac:dyDescent="0.15">
      <c r="B34" s="62">
        <v>8500</v>
      </c>
      <c r="C34" s="62" t="str">
        <f>'État des Résultats'!C41</f>
        <v xml:space="preserve"> Amortissements </v>
      </c>
      <c r="J34" s="64">
        <f>'État des Résultats'!E41</f>
        <v>13000</v>
      </c>
      <c r="K34" s="63"/>
    </row>
    <row r="35" spans="2:11" ht="16" x14ac:dyDescent="0.3">
      <c r="C35" s="65" t="str">
        <f>+B31</f>
        <v>Total des frais financiers et amortissement</v>
      </c>
      <c r="J35" s="125">
        <f>+J33+J34</f>
        <v>16300</v>
      </c>
      <c r="K35" s="63"/>
    </row>
    <row r="36" spans="2:11" ht="17" thickBot="1" x14ac:dyDescent="0.35">
      <c r="C36" s="65"/>
      <c r="J36" s="125"/>
      <c r="K36" s="63"/>
    </row>
    <row r="37" spans="2:11" ht="18" thickTop="1" thickBot="1" x14ac:dyDescent="0.2">
      <c r="B37" s="323" t="str">
        <f>'État des Résultats'!C45</f>
        <v xml:space="preserve"> Impôts </v>
      </c>
      <c r="C37" s="324"/>
      <c r="D37" s="324"/>
      <c r="E37" s="324"/>
      <c r="F37" s="324"/>
      <c r="G37" s="324"/>
      <c r="H37" s="324"/>
      <c r="I37" s="324"/>
      <c r="J37" s="324"/>
      <c r="K37" s="325"/>
    </row>
    <row r="38" spans="2:11" ht="17" thickTop="1" x14ac:dyDescent="0.3">
      <c r="C38" s="65"/>
      <c r="J38" s="125"/>
      <c r="K38" s="63"/>
    </row>
    <row r="39" spans="2:11" ht="16" x14ac:dyDescent="0.3">
      <c r="B39" s="62">
        <v>9000</v>
      </c>
      <c r="C39" s="65" t="str">
        <f>'État des Résultats'!C45</f>
        <v xml:space="preserve"> Impôts </v>
      </c>
      <c r="J39" s="125">
        <f>-'État des Résultats'!E45</f>
        <v>0</v>
      </c>
      <c r="K39" s="63"/>
    </row>
    <row r="40" spans="2:11" ht="14" thickBot="1" x14ac:dyDescent="0.2"/>
    <row r="41" spans="2:11" ht="15" thickTop="1" thickBot="1" x14ac:dyDescent="0.2">
      <c r="B41" s="313" t="s">
        <v>59</v>
      </c>
      <c r="C41" s="326"/>
      <c r="D41" s="326"/>
      <c r="E41" s="326"/>
      <c r="F41" s="326"/>
      <c r="G41" s="326"/>
      <c r="H41" s="326"/>
      <c r="I41" s="326"/>
      <c r="J41" s="326"/>
      <c r="K41" s="327"/>
    </row>
    <row r="42" spans="2:11" ht="14" thickTop="1" x14ac:dyDescent="0.15">
      <c r="C42" s="62" t="s">
        <v>0</v>
      </c>
      <c r="J42" s="64"/>
      <c r="K42" s="63"/>
    </row>
    <row r="43" spans="2:11" ht="16" x14ac:dyDescent="0.3">
      <c r="C43" s="303" t="s">
        <v>60</v>
      </c>
      <c r="D43" s="303"/>
      <c r="E43" s="303"/>
      <c r="F43" s="303"/>
      <c r="G43" s="303"/>
      <c r="H43" s="303"/>
      <c r="I43" s="303"/>
      <c r="J43" s="125">
        <f>+J11-(J17+J29+J35+J39)</f>
        <v>135152</v>
      </c>
      <c r="K43" s="296" t="s">
        <v>143</v>
      </c>
    </row>
    <row r="44" spans="2:11" x14ac:dyDescent="0.15">
      <c r="J44" s="64"/>
      <c r="K44" s="63"/>
    </row>
    <row r="45" spans="2:11" x14ac:dyDescent="0.15">
      <c r="C45" s="62" t="str">
        <f>'État des Résultats'!C41</f>
        <v xml:space="preserve"> Amortissements </v>
      </c>
      <c r="I45" s="128" t="s">
        <v>0</v>
      </c>
      <c r="J45" s="128">
        <f>'État des Résultats'!E41</f>
        <v>13000</v>
      </c>
      <c r="K45" s="296" t="s">
        <v>143</v>
      </c>
    </row>
    <row r="46" spans="2:11" x14ac:dyDescent="0.15">
      <c r="C46" s="62" t="s">
        <v>0</v>
      </c>
      <c r="H46" s="62" t="s">
        <v>0</v>
      </c>
      <c r="I46" s="128" t="s">
        <v>0</v>
      </c>
      <c r="J46" s="128" t="s">
        <v>0</v>
      </c>
      <c r="K46" s="63"/>
    </row>
    <row r="47" spans="2:11" ht="16" x14ac:dyDescent="0.3">
      <c r="C47" s="316" t="s">
        <v>187</v>
      </c>
      <c r="D47" s="316"/>
      <c r="E47" s="316"/>
      <c r="F47" s="316"/>
      <c r="G47" s="316"/>
      <c r="H47" s="316"/>
      <c r="I47" s="316"/>
      <c r="J47" s="278">
        <f>+J43+J45</f>
        <v>148152</v>
      </c>
      <c r="K47" s="135" t="s">
        <v>188</v>
      </c>
    </row>
    <row r="48" spans="2:11" x14ac:dyDescent="0.15">
      <c r="C48" s="62" t="s">
        <v>0</v>
      </c>
      <c r="I48" s="128"/>
      <c r="J48" s="64"/>
      <c r="K48" s="63"/>
    </row>
    <row r="49" spans="2:11" ht="16" x14ac:dyDescent="0.25">
      <c r="B49" s="129">
        <v>1000</v>
      </c>
      <c r="C49" s="130" t="str">
        <f>'Bilan (2)'!C12</f>
        <v>Actif courant</v>
      </c>
      <c r="G49" s="131" t="s">
        <v>61</v>
      </c>
      <c r="H49" s="131" t="s">
        <v>62</v>
      </c>
      <c r="I49" s="131" t="s">
        <v>63</v>
      </c>
      <c r="J49" s="64"/>
      <c r="K49" s="63"/>
    </row>
    <row r="50" spans="2:11" x14ac:dyDescent="0.15">
      <c r="J50" s="64"/>
      <c r="K50" s="63"/>
    </row>
    <row r="51" spans="2:11" x14ac:dyDescent="0.15">
      <c r="B51" s="62">
        <v>1100</v>
      </c>
      <c r="C51" s="62" t="str">
        <f>'Bilan (2)'!C15</f>
        <v xml:space="preserve"> Clients et autres débiteurs</v>
      </c>
      <c r="G51" s="64">
        <f>'Bilan (2)'!E15</f>
        <v>0</v>
      </c>
      <c r="H51" s="64">
        <f>'Bilan (2)'!J15</f>
        <v>4500</v>
      </c>
      <c r="I51" s="64">
        <f>G51-H51</f>
        <v>-4500</v>
      </c>
      <c r="J51" s="64"/>
      <c r="K51" s="63"/>
    </row>
    <row r="52" spans="2:11" x14ac:dyDescent="0.15">
      <c r="B52" s="62">
        <v>1200</v>
      </c>
      <c r="C52" s="62" t="str">
        <f>'Bilan (2)'!C16</f>
        <v xml:space="preserve"> Stocks</v>
      </c>
      <c r="G52" s="64">
        <f>'Bilan (2)'!E16</f>
        <v>0</v>
      </c>
      <c r="H52" s="64">
        <f>'Bilan (2)'!J16</f>
        <v>41500</v>
      </c>
      <c r="I52" s="64">
        <f>G52-H52</f>
        <v>-41500</v>
      </c>
      <c r="J52" s="64"/>
      <c r="K52" s="63"/>
    </row>
    <row r="53" spans="2:11" x14ac:dyDescent="0.15">
      <c r="B53" s="62">
        <v>1300</v>
      </c>
      <c r="C53" s="62" t="str">
        <f>'Bilan (2)'!C17</f>
        <v xml:space="preserve"> Autres actifs courants</v>
      </c>
      <c r="G53" s="64">
        <f>'Bilan (2)'!E17</f>
        <v>0</v>
      </c>
      <c r="H53" s="64">
        <f>'Bilan (2)'!J17</f>
        <v>5472</v>
      </c>
      <c r="I53" s="64">
        <f>G53-H53</f>
        <v>-5472</v>
      </c>
      <c r="J53" s="64"/>
      <c r="K53" s="63"/>
    </row>
    <row r="54" spans="2:11" ht="16" x14ac:dyDescent="0.3">
      <c r="G54" s="134">
        <f>+SUM(G51:G53)</f>
        <v>0</v>
      </c>
      <c r="H54" s="134">
        <f>+SUM(H51:H53)</f>
        <v>51472</v>
      </c>
      <c r="I54" s="134">
        <f>G54-H54</f>
        <v>-51472</v>
      </c>
      <c r="J54" s="293" t="s">
        <v>0</v>
      </c>
      <c r="K54" s="298" t="s">
        <v>144</v>
      </c>
    </row>
    <row r="55" spans="2:11" x14ac:dyDescent="0.15">
      <c r="G55" s="294"/>
      <c r="H55" s="294"/>
      <c r="I55" s="294"/>
      <c r="J55" s="294"/>
      <c r="K55" s="295"/>
    </row>
    <row r="56" spans="2:11" ht="17" x14ac:dyDescent="0.3">
      <c r="B56" s="129">
        <v>2000</v>
      </c>
      <c r="C56" s="132" t="str">
        <f>'Bilan (2)'!C34</f>
        <v>Passif courant</v>
      </c>
      <c r="G56" s="133" t="s">
        <v>61</v>
      </c>
      <c r="H56" s="133" t="s">
        <v>62</v>
      </c>
      <c r="I56" s="133" t="s">
        <v>63</v>
      </c>
      <c r="J56" s="64"/>
      <c r="K56" s="63"/>
    </row>
    <row r="57" spans="2:11" x14ac:dyDescent="0.15">
      <c r="G57" s="64"/>
      <c r="H57" s="64"/>
      <c r="I57" s="64"/>
      <c r="J57" s="64"/>
      <c r="K57" s="63"/>
    </row>
    <row r="58" spans="2:11" x14ac:dyDescent="0.15">
      <c r="B58" s="62">
        <v>2100</v>
      </c>
      <c r="C58" s="62" t="str">
        <f>'Bilan (2)'!C37</f>
        <v xml:space="preserve"> Emprunts bancaires</v>
      </c>
      <c r="G58" s="64">
        <f>'Bilan (2)'!E37</f>
        <v>50000</v>
      </c>
      <c r="H58" s="64">
        <f>'Bilan (2)'!J37</f>
        <v>100000</v>
      </c>
      <c r="I58" s="64">
        <f t="shared" ref="I58:I64" si="0">H58-G58</f>
        <v>50000</v>
      </c>
      <c r="J58" s="64"/>
      <c r="K58" s="63"/>
    </row>
    <row r="59" spans="2:11" x14ac:dyDescent="0.15">
      <c r="B59" s="62">
        <v>2200</v>
      </c>
      <c r="C59" s="62" t="str">
        <f>'Bilan (2)'!C38</f>
        <v xml:space="preserve"> Fournisseurs et autres créditeurs</v>
      </c>
      <c r="G59" s="64">
        <f>'Bilan (2)'!E38</f>
        <v>8980</v>
      </c>
      <c r="H59" s="64">
        <f>'Bilan (2)'!J38</f>
        <v>11000</v>
      </c>
      <c r="I59" s="64">
        <f t="shared" si="0"/>
        <v>2020</v>
      </c>
      <c r="J59" s="64"/>
      <c r="K59" s="63"/>
    </row>
    <row r="60" spans="2:11" x14ac:dyDescent="0.15">
      <c r="B60" s="62">
        <v>2300</v>
      </c>
      <c r="C60" s="62" t="str">
        <f>'Bilan (2)'!C39</f>
        <v xml:space="preserve"> Produits différés</v>
      </c>
      <c r="G60" s="64">
        <f>'Bilan (2)'!E39</f>
        <v>0</v>
      </c>
      <c r="H60" s="64">
        <f>'Bilan (2)'!J39</f>
        <v>0</v>
      </c>
      <c r="I60" s="64">
        <f t="shared" si="0"/>
        <v>0</v>
      </c>
      <c r="J60" s="64"/>
      <c r="K60" s="63"/>
    </row>
    <row r="61" spans="2:11" x14ac:dyDescent="0.15">
      <c r="B61" s="62">
        <v>2300</v>
      </c>
      <c r="C61" s="62" t="str">
        <f>'Bilan (2)'!C40</f>
        <v xml:space="preserve"> Obligation découlant d’un contrat de location _x000D_
</v>
      </c>
      <c r="G61" s="64">
        <f>'Bilan (2)'!E40</f>
        <v>0</v>
      </c>
      <c r="H61" s="64">
        <f>'Bilan (2)'!J40</f>
        <v>0</v>
      </c>
      <c r="I61" s="64">
        <f t="shared" si="0"/>
        <v>0</v>
      </c>
      <c r="J61" s="64"/>
      <c r="K61" s="63"/>
    </row>
    <row r="62" spans="2:11" x14ac:dyDescent="0.15">
      <c r="B62" s="62">
        <v>2400</v>
      </c>
      <c r="C62" s="62" t="str">
        <f>'Bilan (2)'!C41</f>
        <v xml:space="preserve"> Provisions pour risques et charges</v>
      </c>
      <c r="G62" s="64">
        <f>'Bilan (2)'!E41</f>
        <v>0</v>
      </c>
      <c r="H62" s="64">
        <f>'Bilan (2)'!J41</f>
        <v>0</v>
      </c>
      <c r="I62" s="64">
        <f t="shared" si="0"/>
        <v>0</v>
      </c>
      <c r="J62" s="64"/>
      <c r="K62" s="63"/>
    </row>
    <row r="63" spans="2:11" x14ac:dyDescent="0.15">
      <c r="B63" s="62">
        <v>2500</v>
      </c>
      <c r="C63" s="62" t="str">
        <f>'Bilan (2)'!C42</f>
        <v xml:space="preserve"> Partie courante de la dette</v>
      </c>
      <c r="G63" s="64">
        <f>'Bilan (2)'!E42</f>
        <v>0</v>
      </c>
      <c r="H63" s="64">
        <f>'Bilan (2)'!J42</f>
        <v>0</v>
      </c>
      <c r="I63" s="64">
        <f t="shared" si="0"/>
        <v>0</v>
      </c>
      <c r="J63" s="64"/>
      <c r="K63" s="63"/>
    </row>
    <row r="64" spans="2:11" ht="16" x14ac:dyDescent="0.3">
      <c r="G64" s="125">
        <f>+SUM(G58:G63)</f>
        <v>58980</v>
      </c>
      <c r="H64" s="134">
        <f>+SUM(H58:H63)</f>
        <v>111000</v>
      </c>
      <c r="I64" s="278">
        <f t="shared" si="0"/>
        <v>52020</v>
      </c>
      <c r="J64" s="128" t="s">
        <v>0</v>
      </c>
      <c r="K64" s="135" t="s">
        <v>143</v>
      </c>
    </row>
    <row r="65" spans="2:11" ht="16" x14ac:dyDescent="0.25">
      <c r="B65" s="129" t="s">
        <v>0</v>
      </c>
      <c r="C65" s="132" t="s">
        <v>0</v>
      </c>
      <c r="G65" s="64"/>
      <c r="H65" s="64"/>
      <c r="I65" s="64"/>
      <c r="J65" s="64"/>
      <c r="K65" s="63"/>
    </row>
    <row r="66" spans="2:11" ht="16" x14ac:dyDescent="0.3">
      <c r="G66" s="136"/>
      <c r="H66" s="125"/>
      <c r="I66" s="125"/>
      <c r="J66" s="128"/>
      <c r="K66" s="63"/>
    </row>
    <row r="67" spans="2:11" ht="16" x14ac:dyDescent="0.3">
      <c r="C67" s="303" t="s">
        <v>64</v>
      </c>
      <c r="D67" s="303"/>
      <c r="E67" s="303"/>
      <c r="F67" s="303"/>
      <c r="G67" s="303"/>
      <c r="H67" s="303"/>
      <c r="I67" s="303"/>
      <c r="J67" s="134">
        <f>+I54+I64</f>
        <v>548</v>
      </c>
      <c r="K67" s="135" t="s">
        <v>143</v>
      </c>
    </row>
    <row r="68" spans="2:11" ht="17" thickBot="1" x14ac:dyDescent="0.35">
      <c r="C68" s="137"/>
      <c r="D68" s="137"/>
      <c r="E68" s="137"/>
      <c r="F68" s="137"/>
      <c r="G68" s="137"/>
      <c r="H68" s="137"/>
      <c r="I68" s="137"/>
      <c r="J68" s="125"/>
      <c r="K68" s="63"/>
    </row>
    <row r="69" spans="2:11" ht="18" thickTop="1" thickBot="1" x14ac:dyDescent="0.35">
      <c r="B69" s="147"/>
      <c r="C69" s="306" t="s">
        <v>189</v>
      </c>
      <c r="D69" s="307"/>
      <c r="E69" s="307"/>
      <c r="F69" s="307"/>
      <c r="G69" s="307"/>
      <c r="H69" s="307"/>
      <c r="I69" s="307"/>
      <c r="J69" s="148">
        <f>+J47+J67</f>
        <v>148700</v>
      </c>
      <c r="K69" s="297" t="s">
        <v>143</v>
      </c>
    </row>
    <row r="70" spans="2:11" ht="15" thickTop="1" thickBot="1" x14ac:dyDescent="0.2">
      <c r="G70" s="64"/>
      <c r="H70" s="64"/>
      <c r="I70" s="64"/>
      <c r="J70" s="64"/>
      <c r="K70" s="63"/>
    </row>
    <row r="71" spans="2:11" ht="15" thickTop="1" thickBot="1" x14ac:dyDescent="0.2">
      <c r="B71" s="308" t="s">
        <v>65</v>
      </c>
      <c r="C71" s="309"/>
      <c r="D71" s="309"/>
      <c r="E71" s="309"/>
      <c r="F71" s="309"/>
      <c r="G71" s="309"/>
      <c r="H71" s="309"/>
      <c r="I71" s="309"/>
      <c r="J71" s="309"/>
      <c r="K71" s="310"/>
    </row>
    <row r="72" spans="2:11" ht="14" thickTop="1" x14ac:dyDescent="0.15">
      <c r="G72" s="64"/>
      <c r="H72" s="64"/>
      <c r="I72" s="64"/>
      <c r="J72" s="64"/>
      <c r="K72" s="63"/>
    </row>
    <row r="73" spans="2:11" ht="17" x14ac:dyDescent="0.3">
      <c r="B73" s="129">
        <v>2000</v>
      </c>
      <c r="C73" s="132" t="str">
        <f>'Bilan (2)'!C46</f>
        <v>Passif non courant</v>
      </c>
      <c r="G73" s="133" t="s">
        <v>61</v>
      </c>
      <c r="H73" s="133" t="s">
        <v>62</v>
      </c>
      <c r="I73" s="133" t="s">
        <v>63</v>
      </c>
      <c r="K73" s="63"/>
    </row>
    <row r="74" spans="2:11" ht="16" x14ac:dyDescent="0.25">
      <c r="B74" s="129"/>
      <c r="C74" s="132"/>
      <c r="G74" s="64"/>
      <c r="H74" s="64"/>
      <c r="I74" s="64"/>
      <c r="K74" s="63"/>
    </row>
    <row r="75" spans="2:11" x14ac:dyDescent="0.15">
      <c r="B75" s="62">
        <v>2600</v>
      </c>
      <c r="C75" s="62" t="str">
        <f>'Bilan (2)'!C48</f>
        <v xml:space="preserve"> Emprunts hypothécaires </v>
      </c>
      <c r="G75" s="64">
        <f>'Bilan (2)'!E48</f>
        <v>0</v>
      </c>
      <c r="H75" s="64">
        <f>'Bilan (2)'!J48</f>
        <v>0</v>
      </c>
      <c r="I75" s="64">
        <f>H75-G75</f>
        <v>0</v>
      </c>
      <c r="K75" s="63"/>
    </row>
    <row r="76" spans="2:11" x14ac:dyDescent="0.15">
      <c r="B76" s="62">
        <v>2700</v>
      </c>
      <c r="C76" s="62" t="str">
        <f>'Bilan (2)'!C49</f>
        <v xml:space="preserve"> Emprunts obligataires</v>
      </c>
      <c r="G76" s="64">
        <f>'Bilan (2)'!E49</f>
        <v>0</v>
      </c>
      <c r="H76" s="64">
        <f>'Bilan (2)'!J49</f>
        <v>0</v>
      </c>
      <c r="I76" s="64">
        <f>H76-G76</f>
        <v>0</v>
      </c>
      <c r="K76" s="63"/>
    </row>
    <row r="77" spans="2:11" x14ac:dyDescent="0.15">
      <c r="B77" s="62">
        <v>2800</v>
      </c>
      <c r="C77" s="62" t="str">
        <f>'Bilan (2)'!C50</f>
        <v xml:space="preserve"> Obligations découlant de contrats de location-financement</v>
      </c>
      <c r="G77" s="64">
        <f>'Bilan (2)'!E50</f>
        <v>0</v>
      </c>
      <c r="H77" s="64">
        <f>'Bilan (2)'!J50</f>
        <v>0</v>
      </c>
      <c r="I77" s="64">
        <f>H77-G77</f>
        <v>0</v>
      </c>
      <c r="K77" s="63"/>
    </row>
    <row r="78" spans="2:11" x14ac:dyDescent="0.15">
      <c r="B78" s="62">
        <v>2900</v>
      </c>
      <c r="C78" s="62" t="str">
        <f>'Bilan (2)'!C51</f>
        <v xml:space="preserve"> Impôts différés</v>
      </c>
      <c r="G78" s="64">
        <f>'Bilan (2)'!E51</f>
        <v>0</v>
      </c>
      <c r="H78" s="64">
        <f>'Bilan (2)'!J51</f>
        <v>0</v>
      </c>
      <c r="I78" s="64">
        <f>H78-G78</f>
        <v>0</v>
      </c>
      <c r="K78" s="63"/>
    </row>
    <row r="79" spans="2:11" ht="16" x14ac:dyDescent="0.3">
      <c r="B79" s="62" t="s">
        <v>0</v>
      </c>
      <c r="C79" s="62" t="s">
        <v>0</v>
      </c>
      <c r="G79" s="125">
        <f>+SUM(G75:G78)</f>
        <v>0</v>
      </c>
      <c r="H79" s="125">
        <f>+SUM(H75:H78)</f>
        <v>0</v>
      </c>
      <c r="I79" s="134">
        <f>H79-G79</f>
        <v>0</v>
      </c>
      <c r="J79" s="128" t="s">
        <v>0</v>
      </c>
      <c r="K79" s="135" t="s">
        <v>0</v>
      </c>
    </row>
    <row r="80" spans="2:11" ht="16" x14ac:dyDescent="0.3">
      <c r="B80" s="62" t="s">
        <v>0</v>
      </c>
      <c r="G80" s="125"/>
      <c r="H80" s="125"/>
      <c r="I80" s="125"/>
      <c r="J80" s="128"/>
      <c r="K80" s="63"/>
    </row>
    <row r="81" spans="2:11" ht="17" x14ac:dyDescent="0.3">
      <c r="B81" s="129">
        <v>3000</v>
      </c>
      <c r="C81" s="132" t="str">
        <f>'Bilan (2)'!C57</f>
        <v>CAPITAUX PROPRES</v>
      </c>
      <c r="G81" s="133" t="s">
        <v>61</v>
      </c>
      <c r="H81" s="133" t="s">
        <v>62</v>
      </c>
      <c r="I81" s="133" t="s">
        <v>63</v>
      </c>
      <c r="K81" s="63"/>
    </row>
    <row r="82" spans="2:11" x14ac:dyDescent="0.15">
      <c r="G82" s="64"/>
      <c r="H82" s="64"/>
      <c r="I82" s="64"/>
      <c r="K82" s="63"/>
    </row>
    <row r="83" spans="2:11" x14ac:dyDescent="0.15">
      <c r="B83" s="62">
        <v>3000</v>
      </c>
      <c r="C83" s="62" t="str">
        <f>'Bilan (2)'!C59</f>
        <v xml:space="preserve"> Capital actions</v>
      </c>
      <c r="G83" s="64">
        <f>'Bilan (2)'!E59</f>
        <v>12000</v>
      </c>
      <c r="H83" s="64">
        <f>'Bilan (2)'!J59</f>
        <v>12000</v>
      </c>
      <c r="I83" s="64">
        <f>H83-G83</f>
        <v>0</v>
      </c>
      <c r="K83" s="63"/>
    </row>
    <row r="84" spans="2:11" x14ac:dyDescent="0.15">
      <c r="B84" s="62">
        <v>3100</v>
      </c>
      <c r="C84" s="62" t="str">
        <f>'Bilan (2)'!C60</f>
        <v xml:space="preserve"> Surplus d’apports</v>
      </c>
      <c r="G84" s="64">
        <f>'Bilan (2)'!E60</f>
        <v>0</v>
      </c>
      <c r="H84" s="64">
        <f>'Bilan (2)'!J60</f>
        <v>-11700</v>
      </c>
      <c r="I84" s="64">
        <f>H84-G84</f>
        <v>-11700</v>
      </c>
      <c r="K84" s="63"/>
    </row>
    <row r="85" spans="2:11" x14ac:dyDescent="0.15">
      <c r="B85" s="276">
        <v>3200</v>
      </c>
      <c r="C85" s="276" t="str">
        <f>'Bilan (2)'!C61</f>
        <v xml:space="preserve"> Résultats non distribués</v>
      </c>
      <c r="D85" s="276"/>
      <c r="E85" s="276"/>
      <c r="F85" s="276"/>
      <c r="G85" s="277">
        <f>'Bilan (2)'!E61</f>
        <v>42520</v>
      </c>
      <c r="H85" s="277">
        <f>'Bilan (2)'!J61</f>
        <v>177672</v>
      </c>
      <c r="I85" s="277">
        <f>H85-G85</f>
        <v>135152</v>
      </c>
      <c r="K85" s="63"/>
    </row>
    <row r="86" spans="2:11" x14ac:dyDescent="0.15">
      <c r="B86" s="62">
        <v>3300</v>
      </c>
      <c r="C86" s="62" t="str">
        <f>'Bilan (2)'!C62</f>
        <v xml:space="preserve"> Cumul des autres éléments du résultat global</v>
      </c>
      <c r="G86" s="64">
        <f>'Bilan (2)'!E62</f>
        <v>0</v>
      </c>
      <c r="H86" s="64">
        <f>'Bilan (2)'!J62</f>
        <v>0</v>
      </c>
      <c r="I86" s="64">
        <f>G86-H86</f>
        <v>0</v>
      </c>
      <c r="K86" s="63"/>
    </row>
    <row r="87" spans="2:11" x14ac:dyDescent="0.15">
      <c r="B87" s="62">
        <v>3400</v>
      </c>
      <c r="C87" s="62" t="str">
        <f>'Bilan (2)'!C63</f>
        <v xml:space="preserve"> Participation ne donnant pas le contrôle</v>
      </c>
      <c r="G87" s="64">
        <f>'Bilan (2)'!E63</f>
        <v>0</v>
      </c>
      <c r="H87" s="64">
        <f>'Bilan (2)'!J63</f>
        <v>0</v>
      </c>
      <c r="I87" s="64">
        <f>G87-H87</f>
        <v>0</v>
      </c>
      <c r="K87" s="63"/>
    </row>
    <row r="88" spans="2:11" ht="16" x14ac:dyDescent="0.3">
      <c r="G88" s="125">
        <f>+G83+G84+G86+G87</f>
        <v>12000</v>
      </c>
      <c r="H88" s="125">
        <f>+H83+H84+H86+H87</f>
        <v>300</v>
      </c>
      <c r="I88" s="125">
        <f>H88-G88</f>
        <v>-11700</v>
      </c>
      <c r="J88" s="128" t="s">
        <v>0</v>
      </c>
      <c r="K88" s="135" t="s">
        <v>144</v>
      </c>
    </row>
    <row r="89" spans="2:11" ht="17" thickBot="1" x14ac:dyDescent="0.35">
      <c r="G89" s="125"/>
      <c r="H89" s="139"/>
      <c r="I89" s="125"/>
      <c r="J89" s="128"/>
      <c r="K89" s="63"/>
    </row>
    <row r="90" spans="2:11" ht="18" thickTop="1" thickBot="1" x14ac:dyDescent="0.35">
      <c r="B90" s="311" t="s">
        <v>190</v>
      </c>
      <c r="C90" s="312"/>
      <c r="D90" s="312"/>
      <c r="E90" s="312"/>
      <c r="F90" s="312"/>
      <c r="G90" s="312"/>
      <c r="H90" s="312"/>
      <c r="I90" s="312"/>
      <c r="J90" s="148">
        <f>+I79+I88</f>
        <v>-11700</v>
      </c>
      <c r="K90" s="297" t="s">
        <v>144</v>
      </c>
    </row>
    <row r="91" spans="2:11" ht="15" thickTop="1" thickBot="1" x14ac:dyDescent="0.2">
      <c r="G91" s="64"/>
      <c r="H91" s="64"/>
      <c r="I91" s="64"/>
      <c r="K91" s="63"/>
    </row>
    <row r="92" spans="2:11" ht="15" thickTop="1" thickBot="1" x14ac:dyDescent="0.2">
      <c r="B92" s="313" t="s">
        <v>163</v>
      </c>
      <c r="C92" s="314"/>
      <c r="D92" s="314"/>
      <c r="E92" s="314"/>
      <c r="F92" s="314"/>
      <c r="G92" s="314"/>
      <c r="H92" s="314"/>
      <c r="I92" s="314"/>
      <c r="J92" s="314"/>
      <c r="K92" s="315"/>
    </row>
    <row r="93" spans="2:11" ht="14" thickTop="1" x14ac:dyDescent="0.15">
      <c r="G93" s="64"/>
      <c r="H93" s="64"/>
      <c r="I93" s="64"/>
      <c r="K93" s="63"/>
    </row>
    <row r="94" spans="2:11" ht="17" x14ac:dyDescent="0.3">
      <c r="B94" s="138">
        <v>1000</v>
      </c>
      <c r="C94" s="132" t="str">
        <f>'Bilan (2)'!C21</f>
        <v>Actif non courant</v>
      </c>
      <c r="G94" s="133" t="s">
        <v>61</v>
      </c>
      <c r="H94" s="133" t="s">
        <v>62</v>
      </c>
      <c r="I94" s="133" t="s">
        <v>63</v>
      </c>
      <c r="K94" s="63"/>
    </row>
    <row r="95" spans="2:11" x14ac:dyDescent="0.15">
      <c r="G95" s="64"/>
      <c r="H95" s="64"/>
      <c r="I95" s="64"/>
      <c r="K95" s="63"/>
    </row>
    <row r="96" spans="2:11" x14ac:dyDescent="0.15">
      <c r="B96" s="62">
        <v>1400</v>
      </c>
      <c r="C96" s="62" t="str">
        <f>'Bilan (2)'!C23</f>
        <v xml:space="preserve"> Placements</v>
      </c>
      <c r="G96" s="64">
        <f>'Bilan (2)'!E23</f>
        <v>0</v>
      </c>
      <c r="H96" s="64">
        <f>'Bilan (2)'!J23</f>
        <v>0</v>
      </c>
      <c r="I96" s="64">
        <f t="shared" ref="I96:I102" si="1">G96-H96</f>
        <v>0</v>
      </c>
      <c r="K96" s="63"/>
    </row>
    <row r="97" spans="2:12" x14ac:dyDescent="0.15">
      <c r="B97" s="62">
        <v>1500</v>
      </c>
      <c r="C97" s="62" t="str">
        <f>'Bilan (2)'!C24</f>
        <v xml:space="preserve"> Immobilisation corporelle </v>
      </c>
      <c r="G97" s="64">
        <v>120000</v>
      </c>
      <c r="H97" s="64">
        <v>120000</v>
      </c>
      <c r="I97" s="64">
        <f t="shared" si="1"/>
        <v>0</v>
      </c>
      <c r="K97" s="63"/>
    </row>
    <row r="98" spans="2:12" s="271" customFormat="1" x14ac:dyDescent="0.15">
      <c r="B98" s="276"/>
      <c r="C98" s="276" t="s">
        <v>148</v>
      </c>
      <c r="D98" s="276"/>
      <c r="E98" s="276"/>
      <c r="F98" s="276"/>
      <c r="G98" s="277">
        <v>12000</v>
      </c>
      <c r="H98" s="277">
        <v>24000</v>
      </c>
      <c r="I98" s="277">
        <f t="shared" si="1"/>
        <v>-12000</v>
      </c>
      <c r="K98" s="272"/>
    </row>
    <row r="99" spans="2:12" x14ac:dyDescent="0.15">
      <c r="B99" s="62">
        <v>1600</v>
      </c>
      <c r="C99" s="62" t="str">
        <f>'Bilan (2)'!C25</f>
        <v xml:space="preserve"> Immobilisations incorporelles</v>
      </c>
      <c r="G99" s="64">
        <f>'Bilan (2)'!E25</f>
        <v>0</v>
      </c>
      <c r="H99" s="64">
        <f>'Bilan (2)'!J25</f>
        <v>0</v>
      </c>
      <c r="I99" s="64">
        <f t="shared" si="1"/>
        <v>0</v>
      </c>
      <c r="K99" s="63"/>
    </row>
    <row r="100" spans="2:12" x14ac:dyDescent="0.15">
      <c r="B100" s="62">
        <v>1700</v>
      </c>
      <c r="C100" s="62" t="str">
        <f>'Bilan (2)'!C26</f>
        <v xml:space="preserve"> Achalandage (Goodwill)</v>
      </c>
      <c r="G100" s="64">
        <v>5000</v>
      </c>
      <c r="H100" s="64">
        <v>5000</v>
      </c>
      <c r="I100" s="64">
        <f t="shared" si="1"/>
        <v>0</v>
      </c>
      <c r="K100" s="63"/>
    </row>
    <row r="101" spans="2:12" s="271" customFormat="1" x14ac:dyDescent="0.15">
      <c r="B101" s="276"/>
      <c r="C101" s="276" t="s">
        <v>148</v>
      </c>
      <c r="D101" s="276"/>
      <c r="E101" s="276"/>
      <c r="F101" s="276"/>
      <c r="G101" s="277">
        <v>1000</v>
      </c>
      <c r="H101" s="277">
        <v>2000</v>
      </c>
      <c r="I101" s="277">
        <f t="shared" si="1"/>
        <v>-1000</v>
      </c>
      <c r="K101" s="272"/>
    </row>
    <row r="102" spans="2:12" ht="16" x14ac:dyDescent="0.3">
      <c r="B102" s="290"/>
      <c r="C102" s="290"/>
      <c r="D102" s="290"/>
      <c r="E102" s="290"/>
      <c r="F102" s="290"/>
      <c r="G102" s="278">
        <f>+G97+G100</f>
        <v>125000</v>
      </c>
      <c r="H102" s="278">
        <f>+H97+H100</f>
        <v>125000</v>
      </c>
      <c r="I102" s="278">
        <f t="shared" si="1"/>
        <v>0</v>
      </c>
      <c r="K102" s="63"/>
    </row>
    <row r="103" spans="2:12" ht="17" thickBot="1" x14ac:dyDescent="0.35">
      <c r="G103" s="125"/>
      <c r="H103" s="125"/>
      <c r="I103" s="125"/>
      <c r="J103" s="128"/>
      <c r="K103" s="63"/>
    </row>
    <row r="104" spans="2:12" ht="18" thickTop="1" thickBot="1" x14ac:dyDescent="0.35">
      <c r="B104" s="311" t="s">
        <v>191</v>
      </c>
      <c r="C104" s="312"/>
      <c r="D104" s="312"/>
      <c r="E104" s="312"/>
      <c r="F104" s="312"/>
      <c r="G104" s="312"/>
      <c r="H104" s="312"/>
      <c r="I104" s="312"/>
      <c r="J104" s="148">
        <v>0</v>
      </c>
      <c r="K104" s="297" t="s">
        <v>0</v>
      </c>
    </row>
    <row r="105" spans="2:12" ht="15" thickTop="1" thickBot="1" x14ac:dyDescent="0.2"/>
    <row r="106" spans="2:12" ht="17" thickTop="1" x14ac:dyDescent="0.3">
      <c r="C106" s="303" t="s">
        <v>66</v>
      </c>
      <c r="D106" s="303"/>
      <c r="E106" s="303"/>
      <c r="F106" s="303"/>
      <c r="G106" s="303"/>
      <c r="H106" s="303"/>
      <c r="I106" s="303"/>
      <c r="J106" s="140">
        <f>J69+J90+J104</f>
        <v>137000</v>
      </c>
      <c r="K106" s="127">
        <f>J106/J106</f>
        <v>1</v>
      </c>
    </row>
    <row r="107" spans="2:12" x14ac:dyDescent="0.15">
      <c r="J107" s="141" t="s">
        <v>0</v>
      </c>
    </row>
    <row r="108" spans="2:12" x14ac:dyDescent="0.15">
      <c r="C108" s="303" t="s">
        <v>67</v>
      </c>
      <c r="D108" s="303"/>
      <c r="E108" s="303"/>
      <c r="F108" s="303"/>
      <c r="G108" s="303"/>
      <c r="H108" s="303"/>
      <c r="I108" s="303"/>
      <c r="J108" s="142">
        <f>'Bilan (2)'!E14</f>
        <v>1500</v>
      </c>
      <c r="K108" s="143" t="s">
        <v>0</v>
      </c>
    </row>
    <row r="109" spans="2:12" ht="14" thickBot="1" x14ac:dyDescent="0.2">
      <c r="J109" s="141"/>
      <c r="K109" s="62" t="s">
        <v>0</v>
      </c>
    </row>
    <row r="110" spans="2:12" ht="18" thickTop="1" thickBot="1" x14ac:dyDescent="0.35">
      <c r="C110" s="303" t="s">
        <v>68</v>
      </c>
      <c r="D110" s="303"/>
      <c r="E110" s="303"/>
      <c r="F110" s="303"/>
      <c r="G110" s="303"/>
      <c r="H110" s="303"/>
      <c r="I110" s="303"/>
      <c r="J110" s="144">
        <f>+J106+J108</f>
        <v>138500</v>
      </c>
      <c r="K110" s="143" t="s">
        <v>0</v>
      </c>
      <c r="L110" s="64" t="s">
        <v>0</v>
      </c>
    </row>
    <row r="111" spans="2:12" ht="15" thickTop="1" thickBot="1" x14ac:dyDescent="0.2">
      <c r="J111" s="145"/>
    </row>
    <row r="112" spans="2:12" ht="18" thickTop="1" thickBot="1" x14ac:dyDescent="0.35">
      <c r="H112" s="304" t="s">
        <v>164</v>
      </c>
      <c r="I112" s="305"/>
      <c r="J112" s="146">
        <f>'Bilan (2)'!J14</f>
        <v>138500</v>
      </c>
      <c r="K112" s="65"/>
    </row>
    <row r="113" spans="8:12" ht="14" thickTop="1" x14ac:dyDescent="0.15">
      <c r="J113" s="64"/>
    </row>
    <row r="114" spans="8:12" x14ac:dyDescent="0.15">
      <c r="H114" s="150" t="s">
        <v>0</v>
      </c>
      <c r="I114" s="150" t="s">
        <v>70</v>
      </c>
      <c r="J114" s="64">
        <f>+J110-J112</f>
        <v>0</v>
      </c>
      <c r="K114" s="62" t="s">
        <v>0</v>
      </c>
      <c r="L114" s="62" t="s">
        <v>0</v>
      </c>
    </row>
    <row r="115" spans="8:12" x14ac:dyDescent="0.15">
      <c r="J115" s="64" t="s">
        <v>0</v>
      </c>
    </row>
    <row r="116" spans="8:12" x14ac:dyDescent="0.15">
      <c r="J116" s="64" t="s">
        <v>0</v>
      </c>
    </row>
    <row r="117" spans="8:12" x14ac:dyDescent="0.15">
      <c r="J117" s="64"/>
    </row>
    <row r="118" spans="8:12" x14ac:dyDescent="0.15">
      <c r="J118" s="64"/>
    </row>
    <row r="119" spans="8:12" x14ac:dyDescent="0.15">
      <c r="J119" s="64"/>
    </row>
    <row r="120" spans="8:12" x14ac:dyDescent="0.15">
      <c r="J120" s="64"/>
    </row>
    <row r="121" spans="8:12" x14ac:dyDescent="0.15">
      <c r="J121" s="64"/>
    </row>
  </sheetData>
  <sheetProtection algorithmName="SHA-512" hashValue="UZVQgUwF3hugemrPoWdQZaXYIe1rET+XgjvK0mZmsKBdwiwQ4jrjJbtUrOy8MlrF0Bbwg2R6PtpP0ACKRx/fGg==" saltValue="gMu1hQ2bbDKiLQHqqeVGsg==" spinCount="100000" sheet="1" objects="1" scenarios="1"/>
  <mergeCells count="22">
    <mergeCell ref="C47:I47"/>
    <mergeCell ref="B2:K2"/>
    <mergeCell ref="B3:K3"/>
    <mergeCell ref="B5:K5"/>
    <mergeCell ref="C8:E8"/>
    <mergeCell ref="C9:E9"/>
    <mergeCell ref="B13:K13"/>
    <mergeCell ref="B19:K19"/>
    <mergeCell ref="B31:K31"/>
    <mergeCell ref="B37:K37"/>
    <mergeCell ref="B41:K41"/>
    <mergeCell ref="C43:I43"/>
    <mergeCell ref="C106:I106"/>
    <mergeCell ref="C108:I108"/>
    <mergeCell ref="C110:I110"/>
    <mergeCell ref="H112:I112"/>
    <mergeCell ref="C67:I67"/>
    <mergeCell ref="C69:I69"/>
    <mergeCell ref="B71:K71"/>
    <mergeCell ref="B90:I90"/>
    <mergeCell ref="B92:K92"/>
    <mergeCell ref="B104:I104"/>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04C0-FAC7-3344-A257-3F9C0E144FE2}">
  <sheetPr>
    <tabColor theme="0" tint="-0.499984740745262"/>
  </sheetPr>
  <dimension ref="B1:ET182"/>
  <sheetViews>
    <sheetView zoomScale="150" zoomScaleNormal="150" zoomScalePageLayoutView="150" workbookViewId="0">
      <selection activeCell="I14" sqref="I14"/>
    </sheetView>
  </sheetViews>
  <sheetFormatPr baseColWidth="10" defaultRowHeight="13" x14ac:dyDescent="0.15"/>
  <cols>
    <col min="1" max="1" width="1.5" style="62" customWidth="1"/>
    <col min="2" max="2" width="0.83203125" style="62" customWidth="1"/>
    <col min="3" max="3" width="17.5" style="62" bestFit="1" customWidth="1"/>
    <col min="4" max="4" width="0.83203125" style="62" customWidth="1"/>
    <col min="5" max="5" width="29.83203125" style="62" customWidth="1"/>
    <col min="6" max="6" width="0.83203125" style="62" customWidth="1"/>
    <col min="7" max="7" width="67.33203125" style="62" customWidth="1"/>
    <col min="8" max="8" width="0.83203125" style="62" customWidth="1"/>
    <col min="9" max="9" width="12.83203125" style="62" customWidth="1"/>
    <col min="10" max="10" width="11.1640625" style="62" customWidth="1"/>
    <col min="11" max="11" width="0.83203125" style="62" customWidth="1"/>
    <col min="12" max="12" width="31.83203125" style="62" customWidth="1"/>
    <col min="13" max="13" width="0.83203125" style="62" customWidth="1"/>
    <col min="14" max="14" width="73.5" style="62" customWidth="1"/>
    <col min="15" max="15" width="0.6640625" style="62" customWidth="1"/>
    <col min="16" max="16384" width="10.83203125" style="62"/>
  </cols>
  <sheetData>
    <row r="1" spans="2:150" ht="14" thickBot="1" x14ac:dyDescent="0.2"/>
    <row r="2" spans="2:150" ht="14" thickTop="1" x14ac:dyDescent="0.15">
      <c r="C2" s="336" t="str">
        <f>'État des Résultats'!C2</f>
        <v>Resto A +</v>
      </c>
      <c r="D2" s="337"/>
      <c r="E2" s="337"/>
      <c r="F2" s="337"/>
      <c r="G2" s="338"/>
    </row>
    <row r="3" spans="2:150" ht="16" x14ac:dyDescent="0.2">
      <c r="B3" s="151"/>
      <c r="C3" s="339" t="s">
        <v>147</v>
      </c>
      <c r="D3" s="340"/>
      <c r="E3" s="340"/>
      <c r="F3" s="340"/>
      <c r="G3" s="341"/>
    </row>
    <row r="4" spans="2:150" ht="17" thickBot="1" x14ac:dyDescent="0.25">
      <c r="B4" s="151"/>
      <c r="C4" s="342" t="s">
        <v>0</v>
      </c>
      <c r="D4" s="343"/>
      <c r="E4" s="343"/>
      <c r="F4" s="343"/>
      <c r="G4" s="344"/>
    </row>
    <row r="5" spans="2:150" ht="17" thickTop="1" x14ac:dyDescent="0.2">
      <c r="B5" s="151"/>
      <c r="C5" s="152"/>
      <c r="D5" s="126"/>
      <c r="E5" s="126"/>
      <c r="F5" s="126"/>
      <c r="G5" s="126"/>
    </row>
    <row r="6" spans="2:150" ht="17" thickBot="1" x14ac:dyDescent="0.25">
      <c r="B6" s="151"/>
      <c r="C6" s="152"/>
      <c r="D6" s="126"/>
      <c r="E6" s="126"/>
      <c r="F6" s="126"/>
      <c r="G6" s="126"/>
    </row>
    <row r="7" spans="2:150" ht="28" customHeight="1" thickTop="1" x14ac:dyDescent="0.2">
      <c r="B7" s="151"/>
      <c r="C7" s="332" t="s">
        <v>71</v>
      </c>
      <c r="D7" s="66"/>
      <c r="E7" s="332" t="s">
        <v>72</v>
      </c>
      <c r="F7" s="66"/>
      <c r="G7" s="346" t="s">
        <v>73</v>
      </c>
      <c r="I7" s="328" t="s">
        <v>146</v>
      </c>
      <c r="J7" s="330" t="s">
        <v>0</v>
      </c>
      <c r="L7" s="332" t="s">
        <v>74</v>
      </c>
      <c r="N7" s="153" t="s">
        <v>167</v>
      </c>
    </row>
    <row r="8" spans="2:150" ht="28" customHeight="1" thickBot="1" x14ac:dyDescent="0.25">
      <c r="B8" s="151"/>
      <c r="C8" s="345"/>
      <c r="D8" s="66"/>
      <c r="E8" s="333"/>
      <c r="F8" s="66"/>
      <c r="G8" s="347"/>
      <c r="I8" s="329"/>
      <c r="J8" s="331"/>
      <c r="L8" s="333"/>
      <c r="N8" s="154" t="s">
        <v>168</v>
      </c>
    </row>
    <row r="9" spans="2:150" ht="18" thickTop="1" thickBot="1" x14ac:dyDescent="0.25">
      <c r="B9" s="151"/>
      <c r="L9" s="155"/>
    </row>
    <row r="10" spans="2:150" ht="6" customHeight="1" thickTop="1" x14ac:dyDescent="0.15">
      <c r="B10" s="156"/>
      <c r="C10" s="157"/>
      <c r="D10" s="157"/>
      <c r="E10" s="157"/>
      <c r="F10" s="157"/>
      <c r="G10" s="157"/>
      <c r="H10" s="157"/>
      <c r="I10" s="157"/>
      <c r="J10" s="157"/>
      <c r="K10" s="157"/>
      <c r="L10" s="157"/>
      <c r="M10" s="157"/>
      <c r="N10" s="157"/>
      <c r="O10" s="158"/>
    </row>
    <row r="11" spans="2:150" x14ac:dyDescent="0.15">
      <c r="B11" s="159"/>
      <c r="C11" s="160" t="s">
        <v>75</v>
      </c>
      <c r="D11" s="161"/>
      <c r="E11" s="162" t="s">
        <v>76</v>
      </c>
      <c r="F11" s="161"/>
      <c r="G11" s="162" t="s">
        <v>77</v>
      </c>
      <c r="H11" s="161"/>
      <c r="I11" s="334" t="s">
        <v>78</v>
      </c>
      <c r="J11" s="335"/>
      <c r="K11" s="162"/>
      <c r="L11" s="162" t="s">
        <v>79</v>
      </c>
      <c r="M11" s="161"/>
      <c r="N11" s="163" t="s">
        <v>80</v>
      </c>
      <c r="O11" s="164"/>
      <c r="P11" s="63"/>
      <c r="Q11" s="63"/>
      <c r="R11" s="63"/>
      <c r="S11" s="63"/>
      <c r="T11" s="63"/>
      <c r="U11" s="63"/>
      <c r="V11" s="63"/>
      <c r="W11" s="63"/>
      <c r="X11" s="63"/>
      <c r="Y11" s="63"/>
    </row>
    <row r="12" spans="2:150" ht="6" customHeight="1" thickBot="1" x14ac:dyDescent="0.2">
      <c r="B12" s="159"/>
      <c r="C12" s="165"/>
      <c r="D12" s="165"/>
      <c r="E12" s="165" t="s">
        <v>0</v>
      </c>
      <c r="F12" s="165"/>
      <c r="G12" s="165"/>
      <c r="H12" s="165"/>
      <c r="I12" s="165"/>
      <c r="J12" s="165"/>
      <c r="K12" s="165"/>
      <c r="L12" s="165"/>
      <c r="M12" s="165"/>
      <c r="N12" s="165"/>
      <c r="O12" s="166"/>
      <c r="ET12" s="62">
        <v>111</v>
      </c>
    </row>
    <row r="13" spans="2:150" ht="41.25" customHeight="1" thickTop="1" thickBot="1" x14ac:dyDescent="0.2">
      <c r="B13" s="159"/>
      <c r="C13" s="167" t="s">
        <v>81</v>
      </c>
      <c r="D13" s="168"/>
      <c r="E13" s="169" t="s">
        <v>173</v>
      </c>
      <c r="F13" s="170"/>
      <c r="G13" s="171" t="s">
        <v>123</v>
      </c>
      <c r="H13" s="170"/>
      <c r="I13" s="172">
        <f>'État des Résultats'!E43/'Bilan (2)'!J65</f>
        <v>0.75940035511204007</v>
      </c>
      <c r="J13" s="251" t="s">
        <v>0</v>
      </c>
      <c r="K13" s="170"/>
      <c r="L13" s="169" t="s">
        <v>174</v>
      </c>
      <c r="M13" s="170"/>
      <c r="N13" s="173" t="s">
        <v>169</v>
      </c>
      <c r="O13" s="174"/>
    </row>
    <row r="14" spans="2:150" ht="48" customHeight="1" thickTop="1" thickBot="1" x14ac:dyDescent="0.2">
      <c r="B14" s="159"/>
      <c r="C14" s="175"/>
      <c r="D14" s="176"/>
      <c r="E14" s="177" t="s">
        <v>82</v>
      </c>
      <c r="F14" s="176"/>
      <c r="G14" s="241" t="s">
        <v>124</v>
      </c>
      <c r="H14" s="176"/>
      <c r="I14" s="179">
        <f>'État des Résultats'!E43/('Bilan (2)'!J65)</f>
        <v>0.75940035511204007</v>
      </c>
      <c r="J14" s="252"/>
      <c r="K14" s="176"/>
      <c r="L14" s="180" t="s">
        <v>175</v>
      </c>
      <c r="M14" s="176"/>
      <c r="N14" s="181" t="s">
        <v>170</v>
      </c>
      <c r="O14" s="174"/>
    </row>
    <row r="15" spans="2:150" ht="43" thickBot="1" x14ac:dyDescent="0.2">
      <c r="B15" s="159"/>
      <c r="C15" s="182"/>
      <c r="D15" s="183"/>
      <c r="E15" s="184" t="s">
        <v>83</v>
      </c>
      <c r="F15" s="183"/>
      <c r="G15" s="178" t="s">
        <v>84</v>
      </c>
      <c r="H15" s="185"/>
      <c r="I15" s="186">
        <f>'État des Résultats'!E43/'Bilan (2)'!J30</f>
        <v>0.46769929266503329</v>
      </c>
      <c r="J15" s="253" t="s">
        <v>0</v>
      </c>
      <c r="K15" s="183"/>
      <c r="L15" s="184" t="s">
        <v>85</v>
      </c>
      <c r="M15" s="183"/>
      <c r="N15" s="187" t="s">
        <v>176</v>
      </c>
      <c r="O15" s="174"/>
    </row>
    <row r="16" spans="2:150" ht="5" customHeight="1" thickBot="1" x14ac:dyDescent="0.2">
      <c r="B16" s="159"/>
      <c r="C16" s="188"/>
      <c r="D16" s="189"/>
      <c r="E16" s="190"/>
      <c r="F16" s="189"/>
      <c r="G16" s="190"/>
      <c r="H16" s="190"/>
      <c r="I16" s="191"/>
      <c r="J16" s="254" t="s">
        <v>0</v>
      </c>
      <c r="K16" s="189"/>
      <c r="L16" s="190"/>
      <c r="M16" s="189"/>
      <c r="N16" s="192"/>
      <c r="O16" s="174"/>
    </row>
    <row r="17" spans="2:15" ht="72" thickTop="1" thickBot="1" x14ac:dyDescent="0.2">
      <c r="B17" s="159"/>
      <c r="C17" s="193" t="s">
        <v>177</v>
      </c>
      <c r="D17" s="168"/>
      <c r="E17" s="169" t="s">
        <v>86</v>
      </c>
      <c r="F17" s="194"/>
      <c r="G17" s="171" t="s">
        <v>87</v>
      </c>
      <c r="H17" s="194"/>
      <c r="I17" s="195">
        <f>'État des Résultats'!E43/'État des Résultats'!E15</f>
        <v>0.1219783393501805</v>
      </c>
      <c r="J17" s="255"/>
      <c r="K17" s="194"/>
      <c r="L17" s="169" t="s">
        <v>88</v>
      </c>
      <c r="M17" s="194"/>
      <c r="N17" s="173" t="s">
        <v>171</v>
      </c>
      <c r="O17" s="174"/>
    </row>
    <row r="18" spans="2:15" ht="57" customHeight="1" thickBot="1" x14ac:dyDescent="0.2">
      <c r="B18" s="159"/>
      <c r="C18" s="196"/>
      <c r="D18" s="197"/>
      <c r="E18" s="198" t="s">
        <v>89</v>
      </c>
      <c r="F18" s="199"/>
      <c r="G18" s="248" t="s">
        <v>90</v>
      </c>
      <c r="H18" s="199"/>
      <c r="I18" s="200">
        <f>'État des Résultats'!E26/'État des Résultats'!E15</f>
        <v>0.38</v>
      </c>
      <c r="J18" s="256"/>
      <c r="K18" s="197"/>
      <c r="L18" s="198" t="s">
        <v>91</v>
      </c>
      <c r="M18" s="197"/>
      <c r="N18" s="201" t="s">
        <v>172</v>
      </c>
      <c r="O18" s="174"/>
    </row>
    <row r="19" spans="2:15" ht="57" customHeight="1" thickTop="1" thickBot="1" x14ac:dyDescent="0.2">
      <c r="B19" s="159"/>
      <c r="C19" s="242"/>
      <c r="D19" s="243"/>
      <c r="E19" s="246" t="s">
        <v>126</v>
      </c>
      <c r="F19" s="243"/>
      <c r="G19" s="249" t="s">
        <v>127</v>
      </c>
      <c r="H19" s="243"/>
      <c r="I19" s="247">
        <f>'État des Résultats'!E38/'État des Résultats'!E15</f>
        <v>0.13668953068592057</v>
      </c>
      <c r="J19" s="257"/>
      <c r="K19" s="243"/>
      <c r="L19" s="244"/>
      <c r="M19" s="243"/>
      <c r="N19" s="245"/>
      <c r="O19" s="174"/>
    </row>
    <row r="20" spans="2:15" ht="8" customHeight="1" thickTop="1" thickBot="1" x14ac:dyDescent="0.2">
      <c r="B20" s="159"/>
      <c r="C20" s="202"/>
      <c r="D20" s="189"/>
      <c r="E20" s="190"/>
      <c r="F20" s="189"/>
      <c r="G20" s="189"/>
      <c r="H20" s="189"/>
      <c r="I20" s="191" t="s">
        <v>0</v>
      </c>
      <c r="J20" s="254"/>
      <c r="K20" s="189"/>
      <c r="L20" s="190"/>
      <c r="M20" s="189"/>
      <c r="N20" s="192"/>
      <c r="O20" s="174"/>
    </row>
    <row r="21" spans="2:15" ht="58" thickTop="1" thickBot="1" x14ac:dyDescent="0.2">
      <c r="B21" s="159"/>
      <c r="C21" s="193" t="s">
        <v>92</v>
      </c>
      <c r="D21" s="170"/>
      <c r="E21" s="169" t="s">
        <v>93</v>
      </c>
      <c r="F21" s="170"/>
      <c r="G21" s="171" t="s">
        <v>94</v>
      </c>
      <c r="H21" s="170"/>
      <c r="I21" s="203">
        <f>'État des Résultats'!E15/'Bilan (2)'!J30</f>
        <v>3.8342815220851847</v>
      </c>
      <c r="J21" s="266" t="s">
        <v>129</v>
      </c>
      <c r="K21" s="170"/>
      <c r="L21" s="169" t="s">
        <v>178</v>
      </c>
      <c r="M21" s="170"/>
      <c r="N21" s="173" t="s">
        <v>181</v>
      </c>
      <c r="O21" s="174"/>
    </row>
    <row r="22" spans="2:15" ht="57" thickBot="1" x14ac:dyDescent="0.2">
      <c r="B22" s="159"/>
      <c r="C22" s="204"/>
      <c r="D22" s="183"/>
      <c r="E22" s="205" t="s">
        <v>133</v>
      </c>
      <c r="F22" s="183"/>
      <c r="G22" s="204" t="s">
        <v>179</v>
      </c>
      <c r="H22" s="183"/>
      <c r="I22" s="206">
        <f>'État des Résultats'!E17/(('Bilan (2)'!E16+'Bilan (2)'!J16)/2)</f>
        <v>17.087228915662649</v>
      </c>
      <c r="J22" s="258" t="s">
        <v>129</v>
      </c>
      <c r="K22" s="183"/>
      <c r="L22" s="207" t="s">
        <v>180</v>
      </c>
      <c r="M22" s="183"/>
      <c r="N22" s="207" t="s">
        <v>182</v>
      </c>
      <c r="O22" s="174"/>
    </row>
    <row r="23" spans="2:15" ht="57" thickBot="1" x14ac:dyDescent="0.2">
      <c r="B23" s="159"/>
      <c r="C23" s="204"/>
      <c r="D23" s="183"/>
      <c r="E23" s="207" t="s">
        <v>95</v>
      </c>
      <c r="F23" s="183"/>
      <c r="G23" s="204" t="s">
        <v>96</v>
      </c>
      <c r="H23" s="183"/>
      <c r="I23" s="208">
        <f>365/I22</f>
        <v>21.360982626353792</v>
      </c>
      <c r="J23" s="259" t="s">
        <v>128</v>
      </c>
      <c r="K23" s="183"/>
      <c r="L23" s="207" t="s">
        <v>97</v>
      </c>
      <c r="M23" s="183"/>
      <c r="N23" s="207" t="s">
        <v>98</v>
      </c>
      <c r="O23" s="174"/>
    </row>
    <row r="24" spans="2:15" ht="59" thickBot="1" x14ac:dyDescent="0.2">
      <c r="B24" s="159"/>
      <c r="C24" s="209"/>
      <c r="D24" s="183"/>
      <c r="E24" s="210" t="s">
        <v>99</v>
      </c>
      <c r="F24" s="183"/>
      <c r="G24" s="178" t="s">
        <v>100</v>
      </c>
      <c r="H24" s="183"/>
      <c r="I24" s="211">
        <f>'État des Résultats'!E15/(('Bilan (2)'!E15+'Bilan (2)'!J15)/2)</f>
        <v>492.44444444444446</v>
      </c>
      <c r="J24" s="250" t="s">
        <v>129</v>
      </c>
      <c r="K24" s="183"/>
      <c r="L24" s="184" t="s">
        <v>101</v>
      </c>
      <c r="M24" s="183"/>
      <c r="N24" s="187" t="s">
        <v>183</v>
      </c>
      <c r="O24" s="174"/>
    </row>
    <row r="25" spans="2:15" ht="71" thickBot="1" x14ac:dyDescent="0.2">
      <c r="B25" s="159"/>
      <c r="C25" s="209"/>
      <c r="D25" s="183"/>
      <c r="E25" s="210" t="s">
        <v>102</v>
      </c>
      <c r="F25" s="183"/>
      <c r="G25" s="178" t="s">
        <v>103</v>
      </c>
      <c r="H25" s="183"/>
      <c r="I25" s="211">
        <f>365/I24</f>
        <v>0.74120036101083031</v>
      </c>
      <c r="J25" s="250" t="s">
        <v>128</v>
      </c>
      <c r="K25" s="183"/>
      <c r="L25" s="184" t="s">
        <v>104</v>
      </c>
      <c r="M25" s="183"/>
      <c r="N25" s="187" t="s">
        <v>105</v>
      </c>
      <c r="O25" s="174"/>
    </row>
    <row r="26" spans="2:15" ht="62" customHeight="1" thickBot="1" x14ac:dyDescent="0.2">
      <c r="B26" s="159"/>
      <c r="C26" s="212"/>
      <c r="D26" s="183"/>
      <c r="E26" s="210" t="s">
        <v>106</v>
      </c>
      <c r="F26" s="183"/>
      <c r="G26" s="204" t="s">
        <v>166</v>
      </c>
      <c r="H26" s="183"/>
      <c r="I26" s="213">
        <f>+'État des Résultats'!E17/(('Bilan (2)'!E38+'Bilan (2)'!J38)/2)</f>
        <v>35.491491491491495</v>
      </c>
      <c r="J26" s="258" t="s">
        <v>129</v>
      </c>
      <c r="K26" s="183"/>
      <c r="L26" s="214"/>
      <c r="M26" s="183"/>
      <c r="N26" s="215"/>
      <c r="O26" s="174"/>
    </row>
    <row r="27" spans="2:15" ht="71" thickBot="1" x14ac:dyDescent="0.2">
      <c r="B27" s="159"/>
      <c r="C27" s="204"/>
      <c r="D27" s="183"/>
      <c r="E27" s="207" t="s">
        <v>165</v>
      </c>
      <c r="F27" s="183"/>
      <c r="G27" s="178" t="s">
        <v>107</v>
      </c>
      <c r="H27" s="183"/>
      <c r="I27" s="216">
        <f>365/I26</f>
        <v>10.28415500902527</v>
      </c>
      <c r="J27" s="258" t="s">
        <v>128</v>
      </c>
      <c r="K27" s="183"/>
      <c r="L27" s="207" t="s">
        <v>108</v>
      </c>
      <c r="M27" s="183"/>
      <c r="N27" s="205" t="s">
        <v>184</v>
      </c>
      <c r="O27" s="174"/>
    </row>
    <row r="28" spans="2:15" ht="5" customHeight="1" thickBot="1" x14ac:dyDescent="0.2">
      <c r="B28" s="159"/>
      <c r="C28" s="217"/>
      <c r="D28" s="189"/>
      <c r="E28" s="190"/>
      <c r="F28" s="189"/>
      <c r="G28" s="190"/>
      <c r="H28" s="189"/>
      <c r="I28" s="218"/>
      <c r="J28" s="260"/>
      <c r="K28" s="189"/>
      <c r="L28" s="190"/>
      <c r="M28" s="189"/>
      <c r="N28" s="219"/>
      <c r="O28" s="174"/>
    </row>
    <row r="29" spans="2:15" ht="57" customHeight="1" thickBot="1" x14ac:dyDescent="0.2">
      <c r="B29" s="159"/>
      <c r="C29" s="220" t="s">
        <v>109</v>
      </c>
      <c r="D29" s="183"/>
      <c r="E29" s="221" t="s">
        <v>110</v>
      </c>
      <c r="F29" s="183"/>
      <c r="G29" s="222" t="s">
        <v>130</v>
      </c>
      <c r="H29" s="183"/>
      <c r="I29" s="223">
        <f>'Bilan (2)'!J30/'Bilan (2)'!J65</f>
        <v>1.623693614725912</v>
      </c>
      <c r="J29" s="261" t="s">
        <v>0</v>
      </c>
      <c r="K29" s="183"/>
      <c r="L29" s="221" t="s">
        <v>111</v>
      </c>
      <c r="M29" s="183"/>
      <c r="N29" s="224" t="s">
        <v>112</v>
      </c>
      <c r="O29" s="174"/>
    </row>
    <row r="30" spans="2:15" ht="57" customHeight="1" thickBot="1" x14ac:dyDescent="0.2">
      <c r="B30" s="159"/>
      <c r="C30" s="225"/>
      <c r="D30" s="183"/>
      <c r="E30" s="226"/>
      <c r="F30" s="183"/>
      <c r="G30" s="227" t="s">
        <v>131</v>
      </c>
      <c r="H30" s="183"/>
      <c r="I30" s="211">
        <f>'Bilan (2)'!J55/'Bilan (2)'!J65</f>
        <v>0.62369361472591189</v>
      </c>
      <c r="J30" s="262"/>
      <c r="K30" s="183"/>
      <c r="L30" s="226" t="s">
        <v>111</v>
      </c>
      <c r="M30" s="183"/>
      <c r="N30" s="228" t="s">
        <v>112</v>
      </c>
      <c r="O30" s="174"/>
    </row>
    <row r="31" spans="2:15" ht="60" customHeight="1" thickBot="1" x14ac:dyDescent="0.2">
      <c r="B31" s="159"/>
      <c r="C31" s="225" t="s">
        <v>0</v>
      </c>
      <c r="D31" s="183" t="s">
        <v>0</v>
      </c>
      <c r="E31" s="226" t="s">
        <v>0</v>
      </c>
      <c r="F31" s="183"/>
      <c r="G31" s="227" t="s">
        <v>132</v>
      </c>
      <c r="H31" s="183"/>
      <c r="I31" s="211">
        <f>+('Bilan (2)'!J30/'Bilan (2)'!J65/('Bilan (2)'!J55/'Bilan (2)'!J65))</f>
        <v>2.6033513513513515</v>
      </c>
      <c r="J31" s="262" t="s">
        <v>0</v>
      </c>
      <c r="K31" s="183"/>
      <c r="L31" s="226" t="s">
        <v>111</v>
      </c>
      <c r="M31" s="183"/>
      <c r="N31" s="228" t="s">
        <v>112</v>
      </c>
      <c r="O31" s="174"/>
    </row>
    <row r="32" spans="2:15" ht="60" customHeight="1" thickBot="1" x14ac:dyDescent="0.2">
      <c r="B32" s="159"/>
      <c r="C32" s="229"/>
      <c r="D32" s="176"/>
      <c r="E32" s="230" t="s">
        <v>113</v>
      </c>
      <c r="F32" s="176"/>
      <c r="G32" s="231" t="s">
        <v>114</v>
      </c>
      <c r="H32" s="176"/>
      <c r="I32" s="232">
        <f>'Bilan (2)'!J55/'Bilan (2)'!J30</f>
        <v>0.38412026078651218</v>
      </c>
      <c r="J32" s="263" t="s">
        <v>0</v>
      </c>
      <c r="K32" s="176"/>
      <c r="L32" s="230" t="s">
        <v>115</v>
      </c>
      <c r="M32" s="176"/>
      <c r="N32" s="233" t="s">
        <v>116</v>
      </c>
      <c r="O32" s="174"/>
    </row>
    <row r="33" spans="2:15" ht="99" thickBot="1" x14ac:dyDescent="0.2">
      <c r="B33" s="159"/>
      <c r="C33" s="209"/>
      <c r="D33" s="183"/>
      <c r="E33" s="184" t="s">
        <v>117</v>
      </c>
      <c r="F33" s="183"/>
      <c r="G33" s="178" t="s">
        <v>118</v>
      </c>
      <c r="H33" s="183"/>
      <c r="I33" s="267">
        <f>'Bilan (2)'!J19/'Bilan (2)'!J44</f>
        <v>1.7114594594594594</v>
      </c>
      <c r="J33" s="264" t="s">
        <v>0</v>
      </c>
      <c r="K33" s="183"/>
      <c r="L33" s="184" t="s">
        <v>119</v>
      </c>
      <c r="M33" s="183"/>
      <c r="N33" s="234" t="s">
        <v>186</v>
      </c>
      <c r="O33" s="174"/>
    </row>
    <row r="34" spans="2:15" ht="71" thickBot="1" x14ac:dyDescent="0.2">
      <c r="B34" s="159"/>
      <c r="C34" s="209"/>
      <c r="D34" s="183"/>
      <c r="E34" s="184" t="s">
        <v>120</v>
      </c>
      <c r="F34" s="183"/>
      <c r="G34" s="178" t="s">
        <v>121</v>
      </c>
      <c r="H34" s="183"/>
      <c r="I34" s="269">
        <f>('Bilan (2)'!J19-'Bilan (2)'!J16)/'Bilan (2)'!J44</f>
        <v>1.3375855855855856</v>
      </c>
      <c r="J34" s="264" t="s">
        <v>0</v>
      </c>
      <c r="K34" s="183"/>
      <c r="L34" s="184" t="s">
        <v>122</v>
      </c>
      <c r="M34" s="183"/>
      <c r="N34" s="234" t="s">
        <v>185</v>
      </c>
      <c r="O34" s="174"/>
    </row>
    <row r="35" spans="2:15" ht="5" customHeight="1" thickBot="1" x14ac:dyDescent="0.2">
      <c r="B35" s="235"/>
      <c r="C35" s="236"/>
      <c r="D35" s="236"/>
      <c r="E35" s="236"/>
      <c r="F35" s="236"/>
      <c r="G35" s="236"/>
      <c r="H35" s="236"/>
      <c r="I35" s="268">
        <f>+('Bilan (2)'!E19-'Bilan (2)'!E16)/'Bilan (2)'!E44</f>
        <v>2.5432349949135302E-2</v>
      </c>
      <c r="J35" s="265"/>
      <c r="K35" s="236"/>
      <c r="L35" s="236"/>
      <c r="M35" s="236"/>
      <c r="N35" s="236"/>
      <c r="O35" s="237"/>
    </row>
    <row r="36" spans="2:15" ht="14" thickTop="1" x14ac:dyDescent="0.15">
      <c r="C36" s="238"/>
      <c r="D36" s="238"/>
      <c r="E36" s="238"/>
      <c r="F36" s="238"/>
      <c r="G36" s="238"/>
      <c r="H36" s="238"/>
      <c r="I36" s="238"/>
      <c r="J36" s="238"/>
      <c r="K36" s="238"/>
      <c r="L36" s="238"/>
      <c r="M36" s="238"/>
      <c r="N36" s="238"/>
      <c r="O36" s="238"/>
    </row>
    <row r="37" spans="2:15" x14ac:dyDescent="0.15">
      <c r="C37" s="238"/>
      <c r="D37" s="238"/>
      <c r="E37" s="238"/>
      <c r="F37" s="238"/>
      <c r="G37" s="238"/>
      <c r="H37" s="238"/>
      <c r="I37" s="238"/>
      <c r="J37" s="238"/>
      <c r="K37" s="238"/>
      <c r="L37" s="238"/>
      <c r="M37" s="238"/>
      <c r="N37" s="238"/>
      <c r="O37" s="238"/>
    </row>
    <row r="38" spans="2:15" x14ac:dyDescent="0.15">
      <c r="C38" s="238"/>
      <c r="D38" s="238"/>
      <c r="E38" s="238"/>
      <c r="F38" s="238"/>
      <c r="G38" s="238"/>
      <c r="H38" s="238"/>
      <c r="I38" s="238"/>
      <c r="J38" s="238"/>
      <c r="K38" s="238"/>
      <c r="L38" s="238"/>
      <c r="M38" s="238"/>
      <c r="N38" s="238"/>
      <c r="O38" s="238"/>
    </row>
    <row r="39" spans="2:15" x14ac:dyDescent="0.15">
      <c r="C39" s="238"/>
      <c r="D39" s="238"/>
      <c r="E39" s="238"/>
      <c r="F39" s="238"/>
      <c r="G39" s="238"/>
      <c r="H39" s="238"/>
      <c r="I39" s="238"/>
      <c r="J39" s="238"/>
      <c r="K39" s="238"/>
      <c r="L39" s="238"/>
      <c r="M39" s="238"/>
      <c r="N39" s="238"/>
      <c r="O39" s="238"/>
    </row>
    <row r="40" spans="2:15" x14ac:dyDescent="0.15">
      <c r="C40" s="238"/>
      <c r="D40" s="238"/>
      <c r="E40" s="238"/>
      <c r="F40" s="238"/>
      <c r="G40" s="238"/>
      <c r="H40" s="238"/>
      <c r="I40" s="238"/>
      <c r="J40" s="238"/>
      <c r="K40" s="238"/>
      <c r="L40" s="238"/>
      <c r="M40" s="238"/>
      <c r="N40" s="238"/>
      <c r="O40" s="238"/>
    </row>
    <row r="41" spans="2:15" x14ac:dyDescent="0.15">
      <c r="C41" s="238"/>
      <c r="D41" s="238"/>
      <c r="E41" s="238"/>
      <c r="F41" s="238"/>
      <c r="G41" s="238"/>
      <c r="H41" s="238"/>
      <c r="I41" s="238"/>
      <c r="J41" s="238"/>
      <c r="K41" s="238"/>
      <c r="L41" s="238"/>
      <c r="M41" s="238"/>
      <c r="N41" s="238"/>
      <c r="O41" s="238"/>
    </row>
    <row r="42" spans="2:15" x14ac:dyDescent="0.15">
      <c r="C42" s="238"/>
      <c r="D42" s="238"/>
      <c r="E42" s="238"/>
      <c r="F42" s="238"/>
      <c r="G42" s="238"/>
      <c r="H42" s="238"/>
      <c r="I42" s="238"/>
      <c r="J42" s="238"/>
      <c r="K42" s="238"/>
      <c r="L42" s="238"/>
      <c r="M42" s="238"/>
      <c r="N42" s="238"/>
      <c r="O42" s="238"/>
    </row>
    <row r="43" spans="2:15" x14ac:dyDescent="0.15">
      <c r="C43" s="238"/>
      <c r="D43" s="238"/>
      <c r="E43" s="238"/>
      <c r="F43" s="238"/>
      <c r="G43" s="238"/>
      <c r="H43" s="238"/>
      <c r="I43" s="238"/>
      <c r="J43" s="238"/>
      <c r="K43" s="238"/>
      <c r="L43" s="238"/>
      <c r="M43" s="238"/>
      <c r="N43" s="238"/>
      <c r="O43" s="238"/>
    </row>
    <row r="44" spans="2:15" x14ac:dyDescent="0.15">
      <c r="C44" s="238"/>
      <c r="D44" s="238"/>
      <c r="E44" s="238"/>
      <c r="F44" s="238"/>
      <c r="G44" s="238"/>
      <c r="H44" s="238"/>
      <c r="I44" s="238"/>
      <c r="J44" s="238"/>
      <c r="K44" s="238"/>
      <c r="L44" s="238"/>
      <c r="M44" s="238"/>
      <c r="N44" s="238"/>
      <c r="O44" s="238"/>
    </row>
    <row r="45" spans="2:15" x14ac:dyDescent="0.15">
      <c r="C45" s="238"/>
      <c r="D45" s="238"/>
      <c r="E45" s="238"/>
      <c r="F45" s="238"/>
      <c r="G45" s="238"/>
      <c r="H45" s="238"/>
      <c r="I45" s="238"/>
      <c r="J45" s="238"/>
      <c r="K45" s="238"/>
      <c r="L45" s="238"/>
      <c r="M45" s="238"/>
      <c r="N45" s="238"/>
      <c r="O45" s="238"/>
    </row>
    <row r="46" spans="2:15" x14ac:dyDescent="0.15">
      <c r="C46" s="238"/>
      <c r="D46" s="238"/>
      <c r="E46" s="238"/>
      <c r="F46" s="238"/>
      <c r="G46" s="238"/>
      <c r="H46" s="238"/>
      <c r="I46" s="238"/>
      <c r="J46" s="238"/>
      <c r="K46" s="238"/>
      <c r="L46" s="238"/>
      <c r="M46" s="238"/>
      <c r="N46" s="238"/>
      <c r="O46" s="238"/>
    </row>
    <row r="47" spans="2:15" x14ac:dyDescent="0.15">
      <c r="C47" s="238"/>
      <c r="D47" s="238"/>
      <c r="E47" s="238"/>
      <c r="F47" s="238"/>
      <c r="G47" s="238"/>
      <c r="H47" s="238"/>
      <c r="I47" s="238"/>
      <c r="J47" s="238"/>
      <c r="K47" s="238"/>
      <c r="L47" s="238"/>
      <c r="M47" s="238"/>
      <c r="N47" s="238"/>
      <c r="O47" s="238"/>
    </row>
    <row r="48" spans="2:15" x14ac:dyDescent="0.15">
      <c r="C48" s="238"/>
      <c r="D48" s="238"/>
      <c r="E48" s="238"/>
      <c r="F48" s="238"/>
      <c r="G48" s="238"/>
      <c r="H48" s="238"/>
      <c r="I48" s="238"/>
      <c r="J48" s="238"/>
      <c r="K48" s="238"/>
      <c r="L48" s="238"/>
      <c r="M48" s="238"/>
      <c r="N48" s="238"/>
      <c r="O48" s="238"/>
    </row>
    <row r="49" spans="9:14" x14ac:dyDescent="0.15">
      <c r="N49" s="238"/>
    </row>
    <row r="54" spans="9:14" x14ac:dyDescent="0.15">
      <c r="I54" s="239"/>
      <c r="J54" s="239"/>
    </row>
    <row r="55" spans="9:14" x14ac:dyDescent="0.15">
      <c r="I55" s="239"/>
      <c r="J55" s="239"/>
    </row>
    <row r="56" spans="9:14" x14ac:dyDescent="0.15">
      <c r="I56" s="239"/>
      <c r="J56" s="239"/>
    </row>
    <row r="57" spans="9:14" x14ac:dyDescent="0.15">
      <c r="I57" s="239"/>
      <c r="J57" s="239"/>
    </row>
    <row r="58" spans="9:14" x14ac:dyDescent="0.15">
      <c r="I58" s="239"/>
      <c r="J58" s="239"/>
    </row>
    <row r="59" spans="9:14" x14ac:dyDescent="0.15">
      <c r="I59" s="239"/>
      <c r="J59" s="239"/>
    </row>
    <row r="60" spans="9:14" x14ac:dyDescent="0.15">
      <c r="I60" s="239"/>
      <c r="J60" s="239"/>
    </row>
    <row r="61" spans="9:14" x14ac:dyDescent="0.15">
      <c r="I61" s="239"/>
      <c r="J61" s="239"/>
    </row>
    <row r="62" spans="9:14" x14ac:dyDescent="0.15">
      <c r="I62" s="239"/>
      <c r="J62" s="239"/>
    </row>
    <row r="63" spans="9:14" x14ac:dyDescent="0.15">
      <c r="I63" s="239"/>
      <c r="J63" s="239"/>
    </row>
    <row r="64" spans="9:14" x14ac:dyDescent="0.15">
      <c r="I64" s="239"/>
      <c r="J64" s="239"/>
    </row>
    <row r="65" spans="9:10" x14ac:dyDescent="0.15">
      <c r="I65" s="239"/>
      <c r="J65" s="239"/>
    </row>
    <row r="66" spans="9:10" x14ac:dyDescent="0.15">
      <c r="I66" s="239"/>
      <c r="J66" s="239"/>
    </row>
    <row r="67" spans="9:10" x14ac:dyDescent="0.15">
      <c r="I67" s="239"/>
      <c r="J67" s="239"/>
    </row>
    <row r="68" spans="9:10" x14ac:dyDescent="0.15">
      <c r="I68" s="239"/>
      <c r="J68" s="239"/>
    </row>
    <row r="69" spans="9:10" x14ac:dyDescent="0.15">
      <c r="I69" s="239"/>
      <c r="J69" s="239"/>
    </row>
    <row r="70" spans="9:10" x14ac:dyDescent="0.15">
      <c r="I70" s="239"/>
      <c r="J70" s="239"/>
    </row>
    <row r="71" spans="9:10" x14ac:dyDescent="0.15">
      <c r="I71" s="239"/>
      <c r="J71" s="239"/>
    </row>
    <row r="72" spans="9:10" x14ac:dyDescent="0.15">
      <c r="I72" s="239"/>
      <c r="J72" s="239"/>
    </row>
    <row r="73" spans="9:10" x14ac:dyDescent="0.15">
      <c r="I73" s="239"/>
      <c r="J73" s="239"/>
    </row>
    <row r="74" spans="9:10" x14ac:dyDescent="0.15">
      <c r="I74" s="239"/>
      <c r="J74" s="239"/>
    </row>
    <row r="75" spans="9:10" x14ac:dyDescent="0.15">
      <c r="I75" s="239"/>
      <c r="J75" s="239"/>
    </row>
    <row r="76" spans="9:10" x14ac:dyDescent="0.15">
      <c r="I76" s="239"/>
      <c r="J76" s="239"/>
    </row>
    <row r="77" spans="9:10" x14ac:dyDescent="0.15">
      <c r="I77" s="239"/>
      <c r="J77" s="239"/>
    </row>
    <row r="78" spans="9:10" x14ac:dyDescent="0.15">
      <c r="I78" s="239"/>
      <c r="J78" s="239"/>
    </row>
    <row r="79" spans="9:10" x14ac:dyDescent="0.15">
      <c r="I79" s="239"/>
      <c r="J79" s="239"/>
    </row>
    <row r="80" spans="9:10" x14ac:dyDescent="0.15">
      <c r="I80" s="239"/>
      <c r="J80" s="239"/>
    </row>
    <row r="81" spans="9:10" x14ac:dyDescent="0.15">
      <c r="I81" s="239"/>
      <c r="J81" s="239"/>
    </row>
    <row r="82" spans="9:10" x14ac:dyDescent="0.15">
      <c r="I82" s="239"/>
      <c r="J82" s="239"/>
    </row>
    <row r="83" spans="9:10" x14ac:dyDescent="0.15">
      <c r="I83" s="239"/>
      <c r="J83" s="239"/>
    </row>
    <row r="84" spans="9:10" x14ac:dyDescent="0.15">
      <c r="I84" s="239"/>
      <c r="J84" s="239"/>
    </row>
    <row r="85" spans="9:10" x14ac:dyDescent="0.15">
      <c r="I85" s="239"/>
      <c r="J85" s="239"/>
    </row>
    <row r="86" spans="9:10" x14ac:dyDescent="0.15">
      <c r="I86" s="239"/>
      <c r="J86" s="239"/>
    </row>
    <row r="87" spans="9:10" x14ac:dyDescent="0.15">
      <c r="I87" s="239"/>
      <c r="J87" s="239"/>
    </row>
    <row r="88" spans="9:10" x14ac:dyDescent="0.15">
      <c r="I88" s="239"/>
      <c r="J88" s="239"/>
    </row>
    <row r="89" spans="9:10" x14ac:dyDescent="0.15">
      <c r="I89" s="239"/>
      <c r="J89" s="239"/>
    </row>
    <row r="90" spans="9:10" x14ac:dyDescent="0.15">
      <c r="I90" s="239"/>
      <c r="J90" s="239"/>
    </row>
    <row r="91" spans="9:10" x14ac:dyDescent="0.15">
      <c r="I91" s="239"/>
      <c r="J91" s="239"/>
    </row>
    <row r="92" spans="9:10" x14ac:dyDescent="0.15">
      <c r="I92" s="239"/>
      <c r="J92" s="239"/>
    </row>
    <row r="93" spans="9:10" x14ac:dyDescent="0.15">
      <c r="I93" s="239"/>
      <c r="J93" s="239"/>
    </row>
    <row r="94" spans="9:10" x14ac:dyDescent="0.15">
      <c r="I94" s="239"/>
      <c r="J94" s="239"/>
    </row>
    <row r="95" spans="9:10" x14ac:dyDescent="0.15">
      <c r="I95" s="239"/>
      <c r="J95" s="239"/>
    </row>
    <row r="96" spans="9:10" x14ac:dyDescent="0.15">
      <c r="I96" s="239"/>
      <c r="J96" s="239"/>
    </row>
    <row r="97" spans="9:10" x14ac:dyDescent="0.15">
      <c r="I97" s="239"/>
      <c r="J97" s="239"/>
    </row>
    <row r="98" spans="9:10" x14ac:dyDescent="0.15">
      <c r="I98" s="239"/>
      <c r="J98" s="239"/>
    </row>
    <row r="99" spans="9:10" x14ac:dyDescent="0.15">
      <c r="I99" s="239"/>
      <c r="J99" s="239"/>
    </row>
    <row r="100" spans="9:10" x14ac:dyDescent="0.15">
      <c r="I100" s="239"/>
      <c r="J100" s="239"/>
    </row>
    <row r="101" spans="9:10" x14ac:dyDescent="0.15">
      <c r="I101" s="239"/>
      <c r="J101" s="239"/>
    </row>
    <row r="102" spans="9:10" x14ac:dyDescent="0.15">
      <c r="I102" s="239"/>
      <c r="J102" s="239"/>
    </row>
    <row r="103" spans="9:10" x14ac:dyDescent="0.15">
      <c r="I103" s="239"/>
      <c r="J103" s="239"/>
    </row>
    <row r="104" spans="9:10" x14ac:dyDescent="0.15">
      <c r="I104" s="239"/>
      <c r="J104" s="239"/>
    </row>
    <row r="105" spans="9:10" x14ac:dyDescent="0.15">
      <c r="I105" s="239"/>
      <c r="J105" s="239"/>
    </row>
    <row r="106" spans="9:10" x14ac:dyDescent="0.15">
      <c r="I106" s="239"/>
      <c r="J106" s="239"/>
    </row>
    <row r="107" spans="9:10" x14ac:dyDescent="0.15">
      <c r="I107" s="239"/>
      <c r="J107" s="239"/>
    </row>
    <row r="108" spans="9:10" x14ac:dyDescent="0.15">
      <c r="I108" s="239"/>
      <c r="J108" s="239"/>
    </row>
    <row r="109" spans="9:10" x14ac:dyDescent="0.15">
      <c r="I109" s="239"/>
      <c r="J109" s="239"/>
    </row>
    <row r="110" spans="9:10" x14ac:dyDescent="0.15">
      <c r="I110" s="239"/>
      <c r="J110" s="239"/>
    </row>
    <row r="111" spans="9:10" x14ac:dyDescent="0.15">
      <c r="I111" s="239"/>
      <c r="J111" s="239"/>
    </row>
    <row r="112" spans="9:10" x14ac:dyDescent="0.15">
      <c r="I112" s="239"/>
      <c r="J112" s="239"/>
    </row>
    <row r="113" spans="9:10" x14ac:dyDescent="0.15">
      <c r="I113" s="239"/>
      <c r="J113" s="239"/>
    </row>
    <row r="114" spans="9:10" x14ac:dyDescent="0.15">
      <c r="I114" s="239"/>
      <c r="J114" s="239"/>
    </row>
    <row r="115" spans="9:10" x14ac:dyDescent="0.15">
      <c r="I115" s="239"/>
      <c r="J115" s="239"/>
    </row>
    <row r="116" spans="9:10" x14ac:dyDescent="0.15">
      <c r="I116" s="239"/>
      <c r="J116" s="239"/>
    </row>
    <row r="117" spans="9:10" x14ac:dyDescent="0.15">
      <c r="I117" s="239"/>
      <c r="J117" s="239"/>
    </row>
    <row r="118" spans="9:10" x14ac:dyDescent="0.15">
      <c r="I118" s="239"/>
      <c r="J118" s="239"/>
    </row>
    <row r="119" spans="9:10" x14ac:dyDescent="0.15">
      <c r="I119" s="239"/>
      <c r="J119" s="239"/>
    </row>
    <row r="120" spans="9:10" x14ac:dyDescent="0.15">
      <c r="I120" s="239"/>
      <c r="J120" s="239"/>
    </row>
    <row r="121" spans="9:10" x14ac:dyDescent="0.15">
      <c r="I121" s="239"/>
      <c r="J121" s="239"/>
    </row>
    <row r="122" spans="9:10" x14ac:dyDescent="0.15">
      <c r="I122" s="239"/>
      <c r="J122" s="239"/>
    </row>
    <row r="123" spans="9:10" x14ac:dyDescent="0.15">
      <c r="I123" s="239"/>
      <c r="J123" s="239"/>
    </row>
    <row r="124" spans="9:10" x14ac:dyDescent="0.15">
      <c r="I124" s="239"/>
      <c r="J124" s="239"/>
    </row>
    <row r="125" spans="9:10" x14ac:dyDescent="0.15">
      <c r="I125" s="239"/>
      <c r="J125" s="239"/>
    </row>
    <row r="126" spans="9:10" x14ac:dyDescent="0.15">
      <c r="I126" s="239"/>
      <c r="J126" s="239"/>
    </row>
    <row r="127" spans="9:10" x14ac:dyDescent="0.15">
      <c r="I127" s="239"/>
      <c r="J127" s="239"/>
    </row>
    <row r="128" spans="9:10" x14ac:dyDescent="0.15">
      <c r="I128" s="239"/>
      <c r="J128" s="239"/>
    </row>
    <row r="129" spans="9:10" x14ac:dyDescent="0.15">
      <c r="I129" s="239"/>
      <c r="J129" s="239"/>
    </row>
    <row r="130" spans="9:10" x14ac:dyDescent="0.15">
      <c r="I130" s="239"/>
      <c r="J130" s="239"/>
    </row>
    <row r="131" spans="9:10" x14ac:dyDescent="0.15">
      <c r="I131" s="239"/>
      <c r="J131" s="239"/>
    </row>
    <row r="132" spans="9:10" x14ac:dyDescent="0.15">
      <c r="I132" s="239"/>
      <c r="J132" s="239"/>
    </row>
    <row r="133" spans="9:10" x14ac:dyDescent="0.15">
      <c r="I133" s="239"/>
      <c r="J133" s="239"/>
    </row>
    <row r="134" spans="9:10" x14ac:dyDescent="0.15">
      <c r="I134" s="239"/>
      <c r="J134" s="239"/>
    </row>
    <row r="135" spans="9:10" x14ac:dyDescent="0.15">
      <c r="I135" s="239"/>
      <c r="J135" s="239"/>
    </row>
    <row r="136" spans="9:10" x14ac:dyDescent="0.15">
      <c r="I136" s="239"/>
      <c r="J136" s="239"/>
    </row>
    <row r="137" spans="9:10" x14ac:dyDescent="0.15">
      <c r="I137" s="239"/>
      <c r="J137" s="239"/>
    </row>
    <row r="138" spans="9:10" x14ac:dyDescent="0.15">
      <c r="I138" s="239"/>
      <c r="J138" s="239"/>
    </row>
    <row r="139" spans="9:10" x14ac:dyDescent="0.15">
      <c r="I139" s="239"/>
      <c r="J139" s="239"/>
    </row>
    <row r="140" spans="9:10" x14ac:dyDescent="0.15">
      <c r="I140" s="239"/>
      <c r="J140" s="239"/>
    </row>
    <row r="141" spans="9:10" x14ac:dyDescent="0.15">
      <c r="I141" s="239"/>
      <c r="J141" s="239"/>
    </row>
    <row r="142" spans="9:10" x14ac:dyDescent="0.15">
      <c r="I142" s="239"/>
      <c r="J142" s="239"/>
    </row>
    <row r="143" spans="9:10" x14ac:dyDescent="0.15">
      <c r="I143" s="239"/>
      <c r="J143" s="239"/>
    </row>
    <row r="144" spans="9:10" x14ac:dyDescent="0.15">
      <c r="I144" s="239"/>
      <c r="J144" s="239"/>
    </row>
    <row r="145" spans="9:10" x14ac:dyDescent="0.15">
      <c r="I145" s="239"/>
      <c r="J145" s="239"/>
    </row>
    <row r="146" spans="9:10" x14ac:dyDescent="0.15">
      <c r="I146" s="239"/>
      <c r="J146" s="239"/>
    </row>
    <row r="147" spans="9:10" x14ac:dyDescent="0.15">
      <c r="I147" s="239"/>
      <c r="J147" s="239"/>
    </row>
    <row r="148" spans="9:10" x14ac:dyDescent="0.15">
      <c r="I148" s="239"/>
      <c r="J148" s="239"/>
    </row>
    <row r="149" spans="9:10" x14ac:dyDescent="0.15">
      <c r="I149" s="239"/>
      <c r="J149" s="239"/>
    </row>
    <row r="150" spans="9:10" x14ac:dyDescent="0.15">
      <c r="I150" s="239"/>
      <c r="J150" s="239"/>
    </row>
    <row r="151" spans="9:10" x14ac:dyDescent="0.15">
      <c r="I151" s="239"/>
      <c r="J151" s="239"/>
    </row>
    <row r="152" spans="9:10" x14ac:dyDescent="0.15">
      <c r="I152" s="239"/>
      <c r="J152" s="239"/>
    </row>
    <row r="153" spans="9:10" x14ac:dyDescent="0.15">
      <c r="I153" s="239"/>
      <c r="J153" s="239"/>
    </row>
    <row r="154" spans="9:10" x14ac:dyDescent="0.15">
      <c r="I154" s="239"/>
      <c r="J154" s="239"/>
    </row>
    <row r="155" spans="9:10" x14ac:dyDescent="0.15">
      <c r="I155" s="239"/>
      <c r="J155" s="239"/>
    </row>
    <row r="156" spans="9:10" x14ac:dyDescent="0.15">
      <c r="I156" s="239"/>
      <c r="J156" s="239"/>
    </row>
    <row r="157" spans="9:10" x14ac:dyDescent="0.15">
      <c r="I157" s="239"/>
      <c r="J157" s="239"/>
    </row>
    <row r="158" spans="9:10" x14ac:dyDescent="0.15">
      <c r="I158" s="239"/>
      <c r="J158" s="239"/>
    </row>
    <row r="159" spans="9:10" x14ac:dyDescent="0.15">
      <c r="I159" s="239"/>
      <c r="J159" s="239"/>
    </row>
    <row r="160" spans="9:10" x14ac:dyDescent="0.15">
      <c r="I160" s="239"/>
      <c r="J160" s="239"/>
    </row>
    <row r="161" spans="9:10" x14ac:dyDescent="0.15">
      <c r="I161" s="239"/>
      <c r="J161" s="239"/>
    </row>
    <row r="162" spans="9:10" x14ac:dyDescent="0.15">
      <c r="I162" s="239"/>
      <c r="J162" s="239"/>
    </row>
    <row r="163" spans="9:10" x14ac:dyDescent="0.15">
      <c r="I163" s="239"/>
      <c r="J163" s="239"/>
    </row>
    <row r="164" spans="9:10" x14ac:dyDescent="0.15">
      <c r="I164" s="239"/>
      <c r="J164" s="239"/>
    </row>
    <row r="165" spans="9:10" x14ac:dyDescent="0.15">
      <c r="I165" s="239"/>
      <c r="J165" s="239"/>
    </row>
    <row r="166" spans="9:10" x14ac:dyDescent="0.15">
      <c r="I166" s="239"/>
      <c r="J166" s="239"/>
    </row>
    <row r="167" spans="9:10" x14ac:dyDescent="0.15">
      <c r="I167" s="239"/>
      <c r="J167" s="239"/>
    </row>
    <row r="168" spans="9:10" x14ac:dyDescent="0.15">
      <c r="I168" s="239"/>
      <c r="J168" s="239"/>
    </row>
    <row r="169" spans="9:10" x14ac:dyDescent="0.15">
      <c r="I169" s="239"/>
      <c r="J169" s="239"/>
    </row>
    <row r="170" spans="9:10" x14ac:dyDescent="0.15">
      <c r="I170" s="239"/>
      <c r="J170" s="239"/>
    </row>
    <row r="171" spans="9:10" x14ac:dyDescent="0.15">
      <c r="I171" s="239"/>
      <c r="J171" s="239"/>
    </row>
    <row r="172" spans="9:10" x14ac:dyDescent="0.15">
      <c r="I172" s="239"/>
      <c r="J172" s="239"/>
    </row>
    <row r="173" spans="9:10" x14ac:dyDescent="0.15">
      <c r="I173" s="239"/>
      <c r="J173" s="239"/>
    </row>
    <row r="174" spans="9:10" x14ac:dyDescent="0.15">
      <c r="I174" s="239"/>
      <c r="J174" s="239"/>
    </row>
    <row r="175" spans="9:10" x14ac:dyDescent="0.15">
      <c r="I175" s="239"/>
      <c r="J175" s="239"/>
    </row>
    <row r="176" spans="9:10" x14ac:dyDescent="0.15">
      <c r="I176" s="239"/>
      <c r="J176" s="239"/>
    </row>
    <row r="177" spans="9:10" x14ac:dyDescent="0.15">
      <c r="I177" s="239"/>
      <c r="J177" s="239"/>
    </row>
    <row r="178" spans="9:10" x14ac:dyDescent="0.15">
      <c r="I178" s="239"/>
      <c r="J178" s="239"/>
    </row>
    <row r="179" spans="9:10" x14ac:dyDescent="0.15">
      <c r="I179" s="239"/>
      <c r="J179" s="239"/>
    </row>
    <row r="180" spans="9:10" x14ac:dyDescent="0.15">
      <c r="I180" s="239"/>
      <c r="J180" s="239"/>
    </row>
    <row r="181" spans="9:10" x14ac:dyDescent="0.15">
      <c r="I181" s="239"/>
      <c r="J181" s="239"/>
    </row>
    <row r="182" spans="9:10" x14ac:dyDescent="0.15">
      <c r="I182" s="239"/>
      <c r="J182" s="239"/>
    </row>
  </sheetData>
  <mergeCells count="10">
    <mergeCell ref="I7:I8"/>
    <mergeCell ref="J7:J8"/>
    <mergeCell ref="L7:L8"/>
    <mergeCell ref="I11:J11"/>
    <mergeCell ref="C2:G2"/>
    <mergeCell ref="C3:G3"/>
    <mergeCell ref="C4:G4"/>
    <mergeCell ref="C7:C8"/>
    <mergeCell ref="E7:E8"/>
    <mergeCell ref="G7:G8"/>
  </mergeCells>
  <pageMargins left="0.75" right="0.75" top="1" bottom="1" header="0.4921259845" footer="0.4921259845"/>
  <pageSetup paperSize="119" orientation="portrait"/>
  <ignoredErrors>
    <ignoredError sqref="I24 I26"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État des Résultats</vt:lpstr>
      <vt:lpstr>Bilan (2)</vt:lpstr>
      <vt:lpstr>Tableau de trésorerie</vt:lpstr>
      <vt:lpstr>Ind. de performance</vt:lpstr>
      <vt:lpstr>'Bilan (2)'!Zone_d_impression</vt:lpstr>
      <vt:lpstr>'État des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2017-02-09T14:20:45Z</dcterms:created>
  <dcterms:modified xsi:type="dcterms:W3CDTF">2021-04-22T12:44:37Z</dcterms:modified>
</cp:coreProperties>
</file>